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35" windowHeight="6555" tabRatio="738" activeTab="3"/>
  </bookViews>
  <sheets>
    <sheet name="АПК" sheetId="5" r:id="rId1"/>
    <sheet name="Эконом" sheetId="3" r:id="rId2"/>
    <sheet name="Пром" sheetId="2" r:id="rId3"/>
    <sheet name="ЖКХ" sheetId="6" r:id="rId4"/>
    <sheet name="Занятость" sheetId="4" state="hidden" r:id="rId5"/>
  </sheets>
  <definedNames>
    <definedName name="_xlnm._FilterDatabase" localSheetId="0" hidden="1">АПК!$A$6:$AI$558</definedName>
    <definedName name="_xlnm._FilterDatabase" localSheetId="3" hidden="1">ЖКХ!$A$6:$BG$158</definedName>
    <definedName name="_xlnm._FilterDatabase" localSheetId="2" hidden="1">Пром!$A$6:$AT$38</definedName>
    <definedName name="_xlnm._FilterDatabase" localSheetId="1" hidden="1">Эконом!$A$6:$AY$159</definedName>
    <definedName name="_xlnm.Print_Area" localSheetId="0">АПК!$A$1:$BZ$558</definedName>
    <definedName name="_xlnm.Print_Area" localSheetId="2">Пром!$A$1:$AT$100</definedName>
    <definedName name="_xlnm.Print_Area" localSheetId="1">Эконом!$A$1:$AY$272</definedName>
  </definedNames>
  <calcPr calcId="124519"/>
</workbook>
</file>

<file path=xl/calcChain.xml><?xml version="1.0" encoding="utf-8"?>
<calcChain xmlns="http://schemas.openxmlformats.org/spreadsheetml/2006/main">
  <c r="AI99" i="6"/>
  <c r="AH99"/>
  <c r="AE99"/>
  <c r="AD99"/>
  <c r="AA99"/>
  <c r="Z99"/>
  <c r="AJ83"/>
  <c r="AI83"/>
  <c r="AH83"/>
  <c r="AG83"/>
  <c r="AF83"/>
  <c r="AE83"/>
  <c r="AD83"/>
  <c r="AC83"/>
  <c r="AB83"/>
  <c r="AA83"/>
  <c r="Z83"/>
  <c r="Y83"/>
  <c r="X83"/>
  <c r="W83"/>
  <c r="V83"/>
  <c r="U83"/>
  <c r="N52"/>
  <c r="N484" i="5"/>
  <c r="N480"/>
  <c r="N476"/>
  <c r="N475"/>
  <c r="N474"/>
  <c r="N471"/>
  <c r="N448"/>
  <c r="N447"/>
  <c r="N444"/>
  <c r="N439"/>
  <c r="N419"/>
  <c r="N415"/>
  <c r="N100" i="2"/>
  <c r="N96"/>
  <c r="N94"/>
  <c r="N90"/>
  <c r="N89"/>
  <c r="O268" i="3"/>
  <c r="N268"/>
  <c r="N253"/>
  <c r="N249"/>
  <c r="N247"/>
  <c r="N242"/>
  <c r="N234"/>
  <c r="AI374" i="5" l="1"/>
  <c r="AE374"/>
  <c r="AA374"/>
  <c r="AI373"/>
  <c r="AG373"/>
  <c r="AF373"/>
  <c r="AE373"/>
  <c r="AC373"/>
  <c r="AB373"/>
  <c r="AA373"/>
  <c r="Y373"/>
  <c r="X373"/>
  <c r="AI372"/>
  <c r="AG372"/>
  <c r="AF372"/>
  <c r="AE372"/>
  <c r="AC372"/>
  <c r="AB372"/>
  <c r="AA372"/>
  <c r="Y372"/>
  <c r="X372"/>
  <c r="N372"/>
  <c r="O343"/>
  <c r="N343"/>
  <c r="M343"/>
  <c r="N324"/>
  <c r="N322"/>
  <c r="N298"/>
  <c r="AI277"/>
  <c r="AH277"/>
  <c r="AG277"/>
  <c r="AF277"/>
  <c r="AE277"/>
  <c r="AD277"/>
  <c r="AC277"/>
  <c r="AB277"/>
  <c r="AA277"/>
  <c r="Z277"/>
  <c r="Y277"/>
  <c r="X277"/>
  <c r="N277"/>
  <c r="AI276"/>
  <c r="AG276"/>
  <c r="AF276"/>
  <c r="AE276"/>
  <c r="AC276"/>
  <c r="AB276"/>
  <c r="AA276"/>
  <c r="Y276"/>
  <c r="X276"/>
  <c r="AG275"/>
  <c r="AC275"/>
  <c r="Y275"/>
  <c r="AG274"/>
  <c r="AF274"/>
  <c r="AC274"/>
  <c r="AB274"/>
  <c r="Y274"/>
  <c r="X274"/>
  <c r="N66" i="2"/>
  <c r="N223" i="3"/>
  <c r="Q222"/>
  <c r="N219"/>
  <c r="N203"/>
  <c r="N193"/>
  <c r="AG182"/>
  <c r="AC182"/>
  <c r="Y182"/>
  <c r="AG181"/>
  <c r="AC181"/>
  <c r="Y181"/>
  <c r="N181"/>
  <c r="N177"/>
  <c r="N171"/>
  <c r="N169"/>
  <c r="N165"/>
  <c r="N59"/>
  <c r="N56"/>
  <c r="N53" l="1"/>
  <c r="M49"/>
  <c r="N45"/>
  <c r="N40"/>
  <c r="N39"/>
  <c r="N29"/>
  <c r="O27"/>
  <c r="N27"/>
  <c r="N25"/>
  <c r="N24"/>
  <c r="N23"/>
  <c r="N17"/>
  <c r="N15"/>
  <c r="AI14"/>
  <c r="AE14"/>
  <c r="AA14"/>
  <c r="W14"/>
  <c r="S14"/>
  <c r="O14"/>
  <c r="N14"/>
  <c r="M13" i="2"/>
  <c r="N71" i="5" l="1"/>
  <c r="O69"/>
  <c r="N69"/>
  <c r="O67"/>
  <c r="N67"/>
  <c r="O63"/>
  <c r="N63"/>
  <c r="M63"/>
  <c r="O62"/>
  <c r="N62"/>
  <c r="M62"/>
  <c r="N48"/>
  <c r="N36"/>
  <c r="N23"/>
  <c r="AE18"/>
  <c r="AA18"/>
  <c r="W18"/>
  <c r="S18"/>
  <c r="O18"/>
  <c r="N18"/>
  <c r="N90" l="1"/>
  <c r="N109"/>
  <c r="N148"/>
  <c r="N149"/>
  <c r="N151"/>
  <c r="N152"/>
  <c r="N153"/>
  <c r="N154"/>
  <c r="N156"/>
  <c r="N172"/>
  <c r="N173"/>
  <c r="M201"/>
  <c r="N201"/>
  <c r="N207"/>
  <c r="O207"/>
  <c r="N218"/>
  <c r="N123" i="3"/>
  <c r="N126"/>
  <c r="N129"/>
  <c r="N132"/>
  <c r="N133"/>
  <c r="N141"/>
  <c r="N145"/>
  <c r="N152"/>
  <c r="N153"/>
  <c r="N109"/>
  <c r="N97"/>
  <c r="N94"/>
  <c r="N87"/>
  <c r="N84"/>
  <c r="N77"/>
  <c r="O51" i="2"/>
  <c r="N25"/>
  <c r="N4" i="4" l="1"/>
</calcChain>
</file>

<file path=xl/sharedStrings.xml><?xml version="1.0" encoding="utf-8"?>
<sst xmlns="http://schemas.openxmlformats.org/spreadsheetml/2006/main" count="27936" uniqueCount="2639">
  <si>
    <t>№</t>
  </si>
  <si>
    <t xml:space="preserve">Наименование субъекта </t>
  </si>
  <si>
    <t>Дата заполнения</t>
  </si>
  <si>
    <t xml:space="preserve">Документ, утверждающий Региональную программу </t>
  </si>
  <si>
    <t xml:space="preserve">Наименование ФЦП / ГП президента, в рамках корого ведеться реализация и исполнения Рег программы </t>
  </si>
  <si>
    <t xml:space="preserve">№ Поставления, утвердивший ФЦП / ГП </t>
  </si>
  <si>
    <t xml:space="preserve">Дата Поставления, утвердивший ФЦП / ГП </t>
  </si>
  <si>
    <t xml:space="preserve">№ Указа Президента, в рамках которого создана / утверждена ФЦп / ГП </t>
  </si>
  <si>
    <t xml:space="preserve">Дата Указа Президента, в рамках которого создана / утверждена ФЦп / ГП </t>
  </si>
  <si>
    <t xml:space="preserve">Разработчик ЦФП /  ГП </t>
  </si>
  <si>
    <t xml:space="preserve">ФОРМЫ ГОС ПОДДЕРЖКИ ПО ФЦП / ГП </t>
  </si>
  <si>
    <t xml:space="preserve">Субсидирование % </t>
  </si>
  <si>
    <t xml:space="preserve">Дотация на оборудование </t>
  </si>
  <si>
    <t xml:space="preserve">Дата утверждения Региональной программы </t>
  </si>
  <si>
    <t xml:space="preserve">Разработчик Рег. программы </t>
  </si>
  <si>
    <t xml:space="preserve">Бюджет субъекта </t>
  </si>
  <si>
    <t xml:space="preserve">Федеральный бюджет </t>
  </si>
  <si>
    <t xml:space="preserve">Внебюджетные источники </t>
  </si>
  <si>
    <t xml:space="preserve">Бюджет муниципалитета </t>
  </si>
  <si>
    <t xml:space="preserve">Общая сумма субсидирование % </t>
  </si>
  <si>
    <t xml:space="preserve">Лимит на предприятие </t>
  </si>
  <si>
    <t>Количество предприятий которые могут получить форму поддержки</t>
  </si>
  <si>
    <t xml:space="preserve">Требования к ИП </t>
  </si>
  <si>
    <t>Требования к Проекту</t>
  </si>
  <si>
    <t xml:space="preserve">Выручка / год (не менее) </t>
  </si>
  <si>
    <t xml:space="preserve">Год регистрации Компании </t>
  </si>
  <si>
    <t xml:space="preserve">Кол-во сотрудников </t>
  </si>
  <si>
    <t xml:space="preserve">Объем налоговых отчислений в бюджет / год </t>
  </si>
  <si>
    <t>Сумма инвестиций предприятием на 3 года, рублей</t>
  </si>
  <si>
    <t>Стоимость проекта, руб</t>
  </si>
  <si>
    <t>Срок окупаемости проекта, лет</t>
  </si>
  <si>
    <t xml:space="preserve">ИНФОРМАЦИЯ ПО ПАКЕТУ ДОКУМЕНТОВ ДЛЯ ПРЕДОСТАВЛЕНИЯ </t>
  </si>
  <si>
    <t xml:space="preserve">Наименование нормативно - правового документа по утверждению форм поддержки </t>
  </si>
  <si>
    <t xml:space="preserve">№ нормативно - правового документа по утверждению форм поддержки </t>
  </si>
  <si>
    <t xml:space="preserve">Дата утверждения нормативно - правового документа по утверждению форм поддержки </t>
  </si>
  <si>
    <t xml:space="preserve">Наименование нормативно - правового документа  по утверждению пакета документов и процедуры рассмотрения </t>
  </si>
  <si>
    <t xml:space="preserve">№ нормативно - правового документа  по утверждению пакета документов и процедуры рассмотрения </t>
  </si>
  <si>
    <t xml:space="preserve">Дата нормативно - правового документа  по утверждению пакета документов и процедуры рассмотрения </t>
  </si>
  <si>
    <t xml:space="preserve">Период приема документов (месяц) </t>
  </si>
  <si>
    <t xml:space="preserve">Ответственное ведомство за прием документов </t>
  </si>
  <si>
    <t xml:space="preserve">Гиперссылка на пакет документов </t>
  </si>
  <si>
    <t>ФОРМА 1</t>
  </si>
  <si>
    <t xml:space="preserve">ПРТИНИЦИПЫ СОФИНАНСИРОВАНИЯ </t>
  </si>
  <si>
    <t>50/50</t>
  </si>
  <si>
    <t>КОЭФ БО</t>
  </si>
  <si>
    <t>УКАЗЫ</t>
  </si>
  <si>
    <t xml:space="preserve">Наименование Региональной программы </t>
  </si>
  <si>
    <t xml:space="preserve">Годы реализации Региональной программы </t>
  </si>
  <si>
    <t>2016 год</t>
  </si>
  <si>
    <t>2017 год</t>
  </si>
  <si>
    <t>2018 год</t>
  </si>
  <si>
    <t>2019 год</t>
  </si>
  <si>
    <t>2020 год</t>
  </si>
  <si>
    <t>ОБЪЕМ ФИНАНСИРОВАНИЯ ПО ГОДАМ</t>
  </si>
  <si>
    <t xml:space="preserve">Кол-во будущих рабочих мест </t>
  </si>
  <si>
    <t>Алтайский край</t>
  </si>
  <si>
    <t>2015 - 2020 гг.</t>
  </si>
  <si>
    <t xml:space="preserve">Наименование Указа президента, в рамках корого ведется реализация и исполнение Рег программы </t>
  </si>
  <si>
    <t>Сумма кредита</t>
  </si>
  <si>
    <t>Срок кредита</t>
  </si>
  <si>
    <t>ФОРМА 2</t>
  </si>
  <si>
    <t>ФЕДЕРАЛЬНЫЙ УРОВЕНЬ</t>
  </si>
  <si>
    <t>Ссылка на текст Программы и интернете</t>
  </si>
  <si>
    <t>2013 - 2020 гг.</t>
  </si>
  <si>
    <t>Промышленность</t>
  </si>
  <si>
    <t xml:space="preserve">Программа / подпрограмма </t>
  </si>
  <si>
    <t>Подпрограмма</t>
  </si>
  <si>
    <t xml:space="preserve">НАИМЕНОВАНИЕ РЕГ ПРОГРАММЫ (ПРИ НАЛИЧИИ) </t>
  </si>
  <si>
    <t xml:space="preserve">Наименование програмы </t>
  </si>
  <si>
    <t xml:space="preserve">Дата утверждения Программы </t>
  </si>
  <si>
    <t>Разработчик Программы</t>
  </si>
  <si>
    <t xml:space="preserve">№ постановления по утверждению Проограммы </t>
  </si>
  <si>
    <t xml:space="preserve">Годы программы </t>
  </si>
  <si>
    <t>Сумма программы, рублей</t>
  </si>
  <si>
    <t>Ссылка на программу в интернете</t>
  </si>
  <si>
    <t xml:space="preserve">ОБЩИЙ БЮДЖЕТ РЕГИОНАЛЬНОЙ ПРОГРАММЫ/ПОДПРОГРАММЫ </t>
  </si>
  <si>
    <t>тысяч рублей</t>
  </si>
  <si>
    <t>ЕДИНИЦЫ ИЗМЕРЕНИЯ</t>
  </si>
  <si>
    <t>-</t>
  </si>
  <si>
    <t>Субсидирование % ставки</t>
  </si>
  <si>
    <t>Дата получения кредита</t>
  </si>
  <si>
    <t>Целевое назначение кредита</t>
  </si>
  <si>
    <t>Организационно-правовая форма</t>
  </si>
  <si>
    <t>Кол-во предприятий которые могут получить форму поддержки</t>
  </si>
  <si>
    <t>Кемеровская область</t>
  </si>
  <si>
    <t>Экономика</t>
  </si>
  <si>
    <t>2014 - 2017 гг.</t>
  </si>
  <si>
    <t>Документ, утверждающий Региональную программу/ подпрограмму</t>
  </si>
  <si>
    <t>Субсидии для компенсации части % ставки по банковским кредитам</t>
  </si>
  <si>
    <t xml:space="preserve">Отрасль (Пром / АПК / ЖКХ / ВКХ / Природа / Транспорт/ Связь/ Стройка/ Экономика/Гарантийный фонд/ Залоговый фонд)  </t>
  </si>
  <si>
    <t>Занятость</t>
  </si>
  <si>
    <t>«Дополнительные мероприятия в области содействия занятости населения»</t>
  </si>
  <si>
    <t>Постановление Коллегии Администрации Кемеровской области № 355</t>
  </si>
  <si>
    <t>Департамент труда и занятости населения Кемеровской области</t>
  </si>
  <si>
    <t>http://www.ofukem.ru/download/ako/PostN355ot140910.doc</t>
  </si>
  <si>
    <t>Государственная программа Кемеровской области «Содействие занятости населения Кузбасса»</t>
  </si>
  <si>
    <t>2014 - 2017</t>
  </si>
  <si>
    <t>8 846 999,0 тыс. рублей</t>
  </si>
  <si>
    <t>2014-2015 годы</t>
  </si>
  <si>
    <t>Возмещение затрат на приобретение, монтаж и установку оборудования для оснащения рабочих мест для трудоустройства инвалидов</t>
  </si>
  <si>
    <t>на приобретение, монтаж и установку основного и вспомогательного оборудования, включая технические приспособления (визуальные, акустические, тактильные и иные), предметы и приспособления шумоизоляции, специальную мебель, средства (оборудование) для создания благоприятных климатических условий работы, с учетом требований охраны труда, а также санитарных правил СП 2.2.9.2510-09 «Гигиенические требования к условиям труда инвалидов», утвержденных постановлением Главного санитарного врача Российской Федерации от 18.05.2009 № 30;
затраты, связанные с изменением отдельных элементов интерьера (установка пандусов на входе, расширение дверных проемов, переоборудование санитарно-бытовых помещений, другое) в целях применения труда инвалидов;
затраты на приобретение специальных аудиопрограмм, оборудования, специального программного обеспечения для использования их инвалидом в работе;
затраты на организацию рабочего места для инвалида у него дома, если надомный труд используется в этой организации как форма хозяйствования и оформление надомного труда осуществляется в соответствии со статьями 310-312 Трудового кодекса Российской Федерации;
затраты на приобретение, монтаж и установку оборудования для оснащения рабочего места (в том числе надомного) для родителей, воспитывающих детей-инвалидов, многодетных родителей.</t>
  </si>
  <si>
    <t>на срок, обеспечивающий их занятость не менее 12 месяцев</t>
  </si>
  <si>
    <t>Срок найма</t>
  </si>
  <si>
    <t>Целевое назначение субсидии</t>
  </si>
  <si>
    <t>на одно рабочее место из ФБ - не более 50 тыс.руб., из ОБ - не более 30 тыс.руб.</t>
  </si>
  <si>
    <t>софинансирование не более 50% зп на период не более 6 месяцев</t>
  </si>
  <si>
    <t>Об утверждении Порядка реализации мероприятий по содействию трудоустройству незанятых инвалидов, родителей, воспитывающих детей-инвалидов, многодетных родителей</t>
  </si>
  <si>
    <t>http://docs.cntd.ru/document/990311226</t>
  </si>
  <si>
    <t>2014 - 2020 гг.</t>
  </si>
  <si>
    <t>Субсидирование затрат на разработку проектной документации, прохождение государственной экспертизы</t>
  </si>
  <si>
    <t>Субсидии для компенсации части затрат на арендную плату</t>
  </si>
  <si>
    <t xml:space="preserve">Субсидии инновационной деятельности </t>
  </si>
  <si>
    <t>Программа</t>
  </si>
  <si>
    <t>V</t>
  </si>
  <si>
    <t>Субсидирование затрат на модернизацию и техническое перевооружение</t>
  </si>
  <si>
    <t xml:space="preserve"> 2014 - 2019 гг.</t>
  </si>
  <si>
    <t>Развитие малого и среднего предпринимательства</t>
  </si>
  <si>
    <t>2014 - 2018 гг.</t>
  </si>
  <si>
    <t>2015 - 2020</t>
  </si>
  <si>
    <t>2014 - 2020</t>
  </si>
  <si>
    <t>Субсидии для компенсации части затрат по лизингу (финансовая аренда)</t>
  </si>
  <si>
    <t>Субсидировние затрат на оборудование</t>
  </si>
  <si>
    <t>Наименование Региональной программы / подпрограммы</t>
  </si>
  <si>
    <t>Формирование благоприятной инвестиционной среды</t>
  </si>
  <si>
    <t>рублей</t>
  </si>
  <si>
    <t>2016 - 2021 гг.</t>
  </si>
  <si>
    <t>Субсидии на организацию производства</t>
  </si>
  <si>
    <t>Развитие инновационной деятельности</t>
  </si>
  <si>
    <t>Поддержка и создание инфраструктуры</t>
  </si>
  <si>
    <t>Сертификат, Гранты, Бюджетные инвестиции</t>
  </si>
  <si>
    <t>млн. руб.</t>
  </si>
  <si>
    <t xml:space="preserve">Субсидирование затрат по договорам лизинга </t>
  </si>
  <si>
    <t>Ссылка на текст в интернете</t>
  </si>
  <si>
    <t>2014 - 2016 гг.</t>
  </si>
  <si>
    <t>Гранты</t>
  </si>
  <si>
    <t>«База по действующей государственной поддержке в Субъекте РФ для Инициаторов инвестиционных проектов» (раздел ПРОМЫШЛЕННОСТЬ)</t>
  </si>
  <si>
    <t>«База по действующей государственной поддержке в Субъекте РФ для Инициаторов инвестиционных проектов» (раздел ЭКОНОМИКА)</t>
  </si>
  <si>
    <t>Субсидирование затрат на НИОКР</t>
  </si>
  <si>
    <t>Субсдии на повышение энергоэффективности производств</t>
  </si>
  <si>
    <t>Субсдии на технологическое присодинение к сетям инженерно-технического обеспечения</t>
  </si>
  <si>
    <t>Сертификация, стандартизация и проч.</t>
  </si>
  <si>
    <t>Компенсация затрат по страхованию</t>
  </si>
  <si>
    <t>Субсдирование затрат на регистрацию прав, договоры и проч.</t>
  </si>
  <si>
    <t>Гарантии. Поручительства. Залоги</t>
  </si>
  <si>
    <t>Субсидирование затрат по электрификации</t>
  </si>
  <si>
    <t>Субсидии на ведение социальной деятельности</t>
  </si>
  <si>
    <t>Затраты на производство. Поддержка начинающих производителей</t>
  </si>
  <si>
    <t>Астраханская область</t>
  </si>
  <si>
    <t>Волгоградская область</t>
  </si>
  <si>
    <t>Вологодская область</t>
  </si>
  <si>
    <t>Красноярский край</t>
  </si>
  <si>
    <t>Курская область</t>
  </si>
  <si>
    <t>Ленинградская область</t>
  </si>
  <si>
    <t>Томская область</t>
  </si>
  <si>
    <t>Ставропольский край</t>
  </si>
  <si>
    <t>Нижегородская область</t>
  </si>
  <si>
    <t>Калининградская область</t>
  </si>
  <si>
    <t>Липецкая область</t>
  </si>
  <si>
    <t>Орловская область</t>
  </si>
  <si>
    <t>Ярославская область</t>
  </si>
  <si>
    <t>Белгородская область</t>
  </si>
  <si>
    <t>Брянская область</t>
  </si>
  <si>
    <t>Владимирская область</t>
  </si>
  <si>
    <t>Калужская область</t>
  </si>
  <si>
    <t>Костромская область</t>
  </si>
  <si>
    <t>Курганская область</t>
  </si>
  <si>
    <t>Республика Коми</t>
  </si>
  <si>
    <t>Псковская область</t>
  </si>
  <si>
    <t>Развитие промышленности Астраханской области и повышение ее конкурентоспособности</t>
  </si>
  <si>
    <t>Постановление Правительства
Астраханской области N 400-П</t>
  </si>
  <si>
    <t>Министерство промышленности, транспорта и природных ресурсов Астраханской области, Агентство связи и массовых коммуникаций Астраханской области</t>
  </si>
  <si>
    <t>http://docs.cntd.ru/document/430503923</t>
  </si>
  <si>
    <t>Комплексное развитие Астраханского воднотранспортного узла</t>
  </si>
  <si>
    <t>4664058.8</t>
  </si>
  <si>
    <t>15006148.8</t>
  </si>
  <si>
    <t>Повышение безопасности дорожного движения в Астраханской области</t>
  </si>
  <si>
    <t>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развития Астраханской области</t>
  </si>
  <si>
    <t>Создание условий для устойчивого развития промышленного и транспортного комплексов, а также эффективного использования природных ресурсов Астраханской области</t>
  </si>
  <si>
    <t>Развитие промышленной инфраструктуры и инфраструктуры поддержки деятельности в сфере промышленности</t>
  </si>
  <si>
    <t>Постановление Правительства Волгоградской области N 573-п</t>
  </si>
  <si>
    <t>Комитет промышленности и торговли Волгоградской области</t>
  </si>
  <si>
    <t>http://docs.cntd.ru/document/460218749</t>
  </si>
  <si>
    <t>Развитие производства и потребления композиционных материалов (композитов) и изделий из них в Волгоградской области</t>
  </si>
  <si>
    <t>Повышение эффективности взаимодействия с субъектами промышленной деятельности</t>
  </si>
  <si>
    <t>Модернизация и развитие инновационной деятельности в обрабатывающих отраслях промышленного комплекса Курской области</t>
  </si>
  <si>
    <t>Постановление Администрации Курской области N 778-па</t>
  </si>
  <si>
    <t>Комитет промышленности, транспорта и связи Курской области</t>
  </si>
  <si>
    <t>http://docs.cntd.ru/document/463602731</t>
  </si>
  <si>
    <t>Развитие предприятий промышленности строительных материалов и индустриального домостроения в Курской области</t>
  </si>
  <si>
    <t xml:space="preserve">Развитие промышленности и инноваций в Ленинградской области
</t>
  </si>
  <si>
    <t>Постановление Правительства Ленинградской области N 394</t>
  </si>
  <si>
    <t>Комитет экономического развития и инвестиционной деятельности Ленинградской области</t>
  </si>
  <si>
    <t>http://docs.cntd.ru/document/537947263</t>
  </si>
  <si>
    <t>79465,1 </t>
  </si>
  <si>
    <t>Повышение конкурентоспособности и производительности труда в машиностроительном комплексе Липецкой области на 2014 - 2020 годы</t>
  </si>
  <si>
    <t>Постановление Администрации Липецкой области № 500</t>
  </si>
  <si>
    <t>Управление инновационной и промышленной политики Липецкой области</t>
  </si>
  <si>
    <t>http://docs.cntd.ru/document/872621755</t>
  </si>
  <si>
    <t>Развитие промышленности Нижегородской области</t>
  </si>
  <si>
    <t>Постановление Правительства Нижегородской области №297</t>
  </si>
  <si>
    <t>Министерство промышленности и инноваций Нижегородской области</t>
  </si>
  <si>
    <t>http://docs.cntd.ru/document/465510701</t>
  </si>
  <si>
    <t>Наука и инновации в промышленности Нижегородской области</t>
  </si>
  <si>
    <t>Развитие экспортного потенциала Нижегородской области</t>
  </si>
  <si>
    <t>Энергосбережение и повышение энергетической эффективности</t>
  </si>
  <si>
    <t>Техническое перевооружение и модернизация промышленного производства Орловской области на 2013 - 2016 годы</t>
  </si>
  <si>
    <t>Постановление Правительства Орловской области N 363</t>
  </si>
  <si>
    <t>Департамент промышленности и связи Орловской области</t>
  </si>
  <si>
    <t>2013 - 2016 гг.</t>
  </si>
  <si>
    <t>http://docs.cntd.ru/document/473704356</t>
  </si>
  <si>
    <t>Обеспечение благоприятных условий развития промышленного комплекса Орловской области на 2013 - 2016 годы</t>
  </si>
  <si>
    <t>Развитие пищевой и перерабатывающей промышленности и торговли</t>
  </si>
  <si>
    <t>Постановление Правительства Ставропольского края № 585-п</t>
  </si>
  <si>
    <t>Комитет Ставропольского края по пищевой и перерабатывающей промышленности, торговле и лицензированию</t>
  </si>
  <si>
    <t>http://docs.cntd.ru/document/432832560</t>
  </si>
  <si>
    <t> 13676,23</t>
  </si>
  <si>
    <t>Лицензирование отдельных видов деятельности</t>
  </si>
  <si>
    <t>Развитие промышленности и повышение ее конкурентоспособности</t>
  </si>
  <si>
    <t>Постановление Правительства Ставропольского края № 600-п</t>
  </si>
  <si>
    <t>Министерство энергетики, промышленности и связи Ставропольского края</t>
  </si>
  <si>
    <t>http://docs.cntd.ru/document/432832552</t>
  </si>
  <si>
    <t>Развитие информационного общества</t>
  </si>
  <si>
    <t>Использование компримированного природного газа в качестве моторного топлива</t>
  </si>
  <si>
    <t>Областная целевая программа Развитие промышленности Ярославской области и повышение ее конкурентоспособности"</t>
  </si>
  <si>
    <t>Постановление Правительства области N 507-п</t>
  </si>
  <si>
    <t>Департамент промышленной политики Ярославской области</t>
  </si>
  <si>
    <t>http://docs.cntd.ru/document/423912176</t>
  </si>
  <si>
    <t>ОБЦ сохранения, возрождения и развития народных художественных промыслов в Ярославской области</t>
  </si>
  <si>
    <t>2012 - 2014 гг.</t>
  </si>
  <si>
    <t>Ведомственная целевая программа ДПП на соответствующий год</t>
  </si>
  <si>
    <t>2015 год и плановый период 2016 и 2017 годов</t>
  </si>
  <si>
    <t>Развитие машиностроительного комплекса</t>
  </si>
  <si>
    <t xml:space="preserve">Постановление Правительства Белгородской области  № 522-пп </t>
  </si>
  <si>
    <t>Департамент экономического развития Белгородской области</t>
  </si>
  <si>
    <t>http://docs.cntd.ru/document/469027804</t>
  </si>
  <si>
    <t>Развитие промышленности, транспорта и связи Брянской области</t>
  </si>
  <si>
    <t>Постановление Правительства Брянской области N 859-п</t>
  </si>
  <si>
    <t>Департамент промышленности, транспорта и связи Брянской области</t>
  </si>
  <si>
    <t>2014 -  2020 гг.</t>
  </si>
  <si>
    <t>http://docs.cntd.ru/document/974030624</t>
  </si>
  <si>
    <t xml:space="preserve">Развитие научно-технической и производственной базы промышленного комплекса. </t>
  </si>
  <si>
    <t>Постановление администрации Владимирской области N 562</t>
  </si>
  <si>
    <t>Комитет по промышленной политике и науке</t>
  </si>
  <si>
    <t>http://docs.cntd.ru/document/428601001</t>
  </si>
  <si>
    <t>Развитие внутриобластной и межрегиональной кооперации, обеспечение импортозамещения</t>
  </si>
  <si>
    <t>Энергосбережение и повышение энергоэффективности в промышленности</t>
  </si>
  <si>
    <t>Развитие промышленного сектора экономики Калужской области</t>
  </si>
  <si>
    <t>Постановление Правительства Калужской области N 716</t>
  </si>
  <si>
    <t>Министерство экономического развития Калужской области</t>
  </si>
  <si>
    <t>http://docs.cntd.ru/document/464902525</t>
  </si>
  <si>
    <t>Развитие промышленности строительных материалов и индустриального домостроения в Калужской
области</t>
  </si>
  <si>
    <t xml:space="preserve">I этап - 2014 - 2015 годы;  
II этап - 2016 - 2020 годы.   </t>
  </si>
  <si>
    <t>Применение композиционных материалов
и изделий из них в Калужской области</t>
  </si>
  <si>
    <t xml:space="preserve"> Развитие промышленности Костромской области</t>
  </si>
  <si>
    <t>Постановление администрации Костромской области N 301-а</t>
  </si>
  <si>
    <t>Департамент экономического развития Костромской области</t>
  </si>
  <si>
    <t>2016 - 2025 гг.</t>
  </si>
  <si>
    <t>http://docs.cntd.ru/document/430539046</t>
  </si>
  <si>
    <t xml:space="preserve">Развитие промышленности и повышение ее конкурентоспособности </t>
  </si>
  <si>
    <t>Постановление Правительства Курганской области N 493</t>
  </si>
  <si>
    <t>Департамент промышленности, транспорта, связи и энергетики Курганской области</t>
  </si>
  <si>
    <t>http://docs.cntd.ru/document/460214552</t>
  </si>
  <si>
    <t>Развитие промышленного производства</t>
  </si>
  <si>
    <t>Постановление Правительства Республики Коми N 419</t>
  </si>
  <si>
    <t>Министерство развития промышленности и транспорта Республики Коми</t>
  </si>
  <si>
    <t>http://docs.cntd.ru/document/412716587</t>
  </si>
  <si>
    <t>Развитие производственной и инновационной инфраструктуры промышленного производства</t>
  </si>
  <si>
    <t>Развитие обрабатывающих отраслей промышленности в Оренбургской области</t>
  </si>
  <si>
    <t>Постановление Правительства Оренбургской области N 767-пп</t>
  </si>
  <si>
    <t>Министерство экономического развития, промышленной политики и торговли Оренбургской области</t>
  </si>
  <si>
    <t>2014 - 2015 годы и на перспективу до 2020 года</t>
  </si>
  <si>
    <t>http://docs.cntd.ru/document/460183193</t>
  </si>
  <si>
    <t>Постановление
Правительства
Волгоградской области
N 696-п</t>
  </si>
  <si>
    <t>Комитет экономики Волгоградской области</t>
  </si>
  <si>
    <t>http://docs.cntd.ru/document/410802331</t>
  </si>
  <si>
    <t>Развитие внешнеэкономической деятельности Волгоградской области</t>
  </si>
  <si>
    <t>Развитие и поддержка малого и среднего предпринимательства в Волгоградской области</t>
  </si>
  <si>
    <t>Внедрение контрактной системы в сфере закупок товаров, работ и услуг на территории Волгоградской области</t>
  </si>
  <si>
    <t>Совершенствование государственного и муниципального управления</t>
  </si>
  <si>
    <t>Повышение инвестиционной привлекательности Вологодской области</t>
  </si>
  <si>
    <t>Постановлением
Правительства области
 N 1111</t>
  </si>
  <si>
    <t>Департамент экономического развития области</t>
  </si>
  <si>
    <t>http://docs.cntd.ru/document/460207475</t>
  </si>
  <si>
    <t>Развитие отдельных отраслей экономики области и повышение конкурентоспособности</t>
  </si>
  <si>
    <t>Внедрение композиционных материалов (композитов), конструкций и изделий из них в сфере строительства на территории Вологодской области</t>
  </si>
  <si>
    <t>Наука и инновации в Вологодской области</t>
  </si>
  <si>
    <t>Совершенствование системы управления и распоряжения земельно-имущественным комплексом области</t>
  </si>
  <si>
    <t>Развитие системы государственных закупок Вологодской области</t>
  </si>
  <si>
    <t>Развитие местного самоуправления в Вологодской области</t>
  </si>
  <si>
    <t>Поддержка и развитие малого и среднего предпринимательства в Вологодской области</t>
  </si>
  <si>
    <t>Поддержка субъектов малого и среднего предпринимательства</t>
  </si>
  <si>
    <t>Постановление Правительства области №1156</t>
  </si>
  <si>
    <t>http://docs.cntd.ru/document/422404074</t>
  </si>
  <si>
    <t>Развитие инфраструктуры поддержки субъектов малого и среднего предпринимательства</t>
  </si>
  <si>
    <t>Совершенствование системы государственного стратегического управления</t>
  </si>
  <si>
    <t>Постановление Правительства Калининградской области № 262</t>
  </si>
  <si>
    <t>Министерство экономики Калининградской области</t>
  </si>
  <si>
    <t>http://economy.gov39.ru/upload/dokumenty/GP_modernizacija2016.docx</t>
  </si>
  <si>
    <t>Создание благоприятных условий для развития рынка недвижимости</t>
  </si>
  <si>
    <t>Поддержка малог и среднего и предпринимательства в Калининградской области</t>
  </si>
  <si>
    <t>Постановление Правительства Калининградской области № 144</t>
  </si>
  <si>
    <t>Министерство по промышленной политике, развитию предпринимательства и торговли Калининградской области</t>
  </si>
  <si>
    <t>http://www.minprom.gov39.ru/support_for_small_and_medium_sized_businesses/programma.pdf</t>
  </si>
  <si>
    <t>Развитие торговой деятельности на территории Калинингрдаской области</t>
  </si>
  <si>
    <t>Развитие инновационной деятельности на территории Красноярского края</t>
  </si>
  <si>
    <t>Постановление Правительства Красноярского края N 505-п</t>
  </si>
  <si>
    <t xml:space="preserve">Министерство экономического развития и инвестиционной политики Красноярского края </t>
  </si>
  <si>
    <t>http://docs.cntd.ru/document/422436903</t>
  </si>
  <si>
    <t>Развитие субъектов малого и среднего предпринимательства в Красноярском крае</t>
  </si>
  <si>
    <t>Государственная поддержка инвестиционной деятельности в Красноярском крае</t>
  </si>
  <si>
    <t>Создание благоприятных условий для привлечения инвестиций в экономику Курской области</t>
  </si>
  <si>
    <t>Постановление  Администрации Курской области N 774-па</t>
  </si>
  <si>
    <t>Комитет по экономике и развитию Курской области</t>
  </si>
  <si>
    <t>http://docs.cntd.ru/document/463602736</t>
  </si>
  <si>
    <t>Развитие малого и среднего предпринимательства в Курской области</t>
  </si>
  <si>
    <t>Повышение доступности государственных и муниципальных услуг в Курской области</t>
  </si>
  <si>
    <t>Развитие внешнеэкономической деятельности Курской области</t>
  </si>
  <si>
    <t>Использование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Курской области</t>
  </si>
  <si>
    <t xml:space="preserve">Обеспечение благоприятного инвестиционного климата в Ленинградской области
</t>
  </si>
  <si>
    <t xml:space="preserve">Совершенствование системы стратегического управления социально-экономическим развитием Ленинградской области
</t>
  </si>
  <si>
    <t xml:space="preserve">Развитие рынка труда и содействие занятости населения Ленинградской области
</t>
  </si>
  <si>
    <t xml:space="preserve">Развитие малого, среднего предпринимательства и потребительского рынка Ленинградской области
</t>
  </si>
  <si>
    <t xml:space="preserve">Развитие международных и межрегиональных связей Ленинградской области
</t>
  </si>
  <si>
    <t>Развитие внутреннего и въездного туризма в Ленинградской области</t>
  </si>
  <si>
    <t>Развитие объединенного пилотного инновационного территориального кластера медицинской, фармацевтической промышленности, радиационных технологий на территории Ленинградской области</t>
  </si>
  <si>
    <t>Модернизация и развитие промышленности Липецкой области на 2014 - 2020 годы</t>
  </si>
  <si>
    <t>Развитие инновационной деятельности в Липецкой области на 2014 - 2020 годы</t>
  </si>
  <si>
    <t>Развитие малого и среднего предпринимательства в Липецкой области на 2014 - 2020 годы</t>
  </si>
  <si>
    <t>Развитие предпринимательства Нижегородской области</t>
  </si>
  <si>
    <t>Постановление Правительства Нижегородской области № 290</t>
  </si>
  <si>
    <t>Министерство промышленности, торговли и предпринимательства Нижегородской области</t>
  </si>
  <si>
    <t>http://docs.cntd.ru/document/465510612</t>
  </si>
  <si>
    <t>Развитие внутреннего и въездного туризма в Нижегородской области</t>
  </si>
  <si>
    <t>Развитие торговли в Нижегородской области</t>
  </si>
  <si>
    <t>Сохранение, возрождение и развитие народных художественных промыслов Нижегородской области</t>
  </si>
  <si>
    <t>Развитие Саровского инновационного территориального кластера</t>
  </si>
  <si>
    <t>Развитие Нижегородского индустриального инновационного кластера в области автомобилестроения и нефтехимии</t>
  </si>
  <si>
    <t>Развитие инвестиционной деятельности в Орловской области на период до 2020 года</t>
  </si>
  <si>
    <t>Постановление Правительства Орловской области N 353</t>
  </si>
  <si>
    <t>Департамент экономического развития и инвестиционной деятельности Орловской области</t>
  </si>
  <si>
    <t>http://docs.cntd.ru/document/473704275</t>
  </si>
  <si>
    <t>Развитие и поддержка малого и среднего предпринимательства в Орловской области на 2014 - 2020 годы</t>
  </si>
  <si>
    <t>Формирование благоприятного инвестиционного климата в Ставропольском крае, развитие выставочно-ярмарочной деятельности</t>
  </si>
  <si>
    <t>Постановление Правительства Ставропольского края № 571-п</t>
  </si>
  <si>
    <t>Министерство экономического развития Ставропольского края</t>
  </si>
  <si>
    <t>http://docs.cntd.ru/document/432832573</t>
  </si>
  <si>
    <t>Развитие государственно-частного и муниципально-частного партнерства в Ставропольском крае, в том числе реализуемого посредством заключения концессионных соглашений</t>
  </si>
  <si>
    <t>Формирование благоприятного инвестиционного климата на территории Томской области</t>
  </si>
  <si>
    <t>Постановление Администрации Томской области № 436а</t>
  </si>
  <si>
    <t>Департамент инвестиций Томской области</t>
  </si>
  <si>
    <t>http://docs.cntd.ru/document/467917322</t>
  </si>
  <si>
    <t>Укрепление международных и региональных связей Томской области и привлечение лучшей мировой практики</t>
  </si>
  <si>
    <t>Развитие научно-образовательного комплекса и инновационного сектора экономики Томской области</t>
  </si>
  <si>
    <t>Постановление Администрации Томской области № 414а</t>
  </si>
  <si>
    <t>Департамент по инновационной деятельности Администрации Томской области</t>
  </si>
  <si>
    <t>http://docs.cntd.ru/document/467917369</t>
  </si>
  <si>
    <t>Развитие инновационного территориального кластера «Фармацевтика, медицинская техника и информационные технологии Томской области»</t>
  </si>
  <si>
    <t>Развитие малого и среднего предпринимательства в Томской области</t>
  </si>
  <si>
    <t>Постановление Администрации Томской области  № 492а</t>
  </si>
  <si>
    <t>Департамент промышленности и развития предпринимательства</t>
  </si>
  <si>
    <t>http://docs.cntd.ru/document/467918186</t>
  </si>
  <si>
    <t>Развитие сферы общераспространенных полезных ископаемых</t>
  </si>
  <si>
    <t>Стимулирование инвестиционной деятельности</t>
  </si>
  <si>
    <t>Постановление Правительства области N 257-п</t>
  </si>
  <si>
    <t xml:space="preserve">Департамент инвестиционной политики Ярославской области </t>
  </si>
  <si>
    <t>http://docs.cntd.ru/document/460292888</t>
  </si>
  <si>
    <t>Областная целевая программа развития и поддержки инновационной деятельности</t>
  </si>
  <si>
    <t>Областная целевая программа развития субъектов малого и среднего предпринимательства</t>
  </si>
  <si>
    <t>Ведомственная целевая программа департамента инвестиционной политики</t>
  </si>
  <si>
    <t>Поддержка и развитие малого и среднего предпринимательства в Алтайском крае</t>
  </si>
  <si>
    <t>Постановление Администрации Алтайского края №20</t>
  </si>
  <si>
    <t>Управление Алтайского края по развитию предпринимательства и рыночной инфраструктуры</t>
  </si>
  <si>
    <t>http://docs.cntd.ru/document/460272888</t>
  </si>
  <si>
    <t>Губернаторская программа подготовки профессиональных кадров для сферы малого и среднего предпринимательства Алтайского края в 2016 - 2020 годах</t>
  </si>
  <si>
    <t>2016 - 2020 гг.</t>
  </si>
  <si>
    <t>Постановление Администрации Алтайского края N 467</t>
  </si>
  <si>
    <t>Главное управление экономики и инвестиций Алтайского края</t>
  </si>
  <si>
    <t>http://docs.cntd.ru/document/423852817</t>
  </si>
  <si>
    <t>Стимулирование инноваций</t>
  </si>
  <si>
    <t>Модернизация и диверсификация промышленности Алтайского края</t>
  </si>
  <si>
    <t>Совершенствование системы стратегического планирования социально-экономического развития края</t>
  </si>
  <si>
    <t>Улучшение инвестиционного климата и стимулирование инновационной деятельности</t>
  </si>
  <si>
    <t>Развитие и государственная поддержка малого и среднего предпринимательства</t>
  </si>
  <si>
    <t>Развитие туризма, ремесленничества и придорожного сервиса"</t>
  </si>
  <si>
    <t>Экономическое развитие</t>
  </si>
  <si>
    <t>Постановление Правительства Брянской области № 769-п</t>
  </si>
  <si>
    <t>Департамент экономического развития Брянской области</t>
  </si>
  <si>
    <t>http://docs.cntd.ru/document/974029969</t>
  </si>
  <si>
    <t>Развитие информационного общества и инфраструктуры электронного правительства Брянской области</t>
  </si>
  <si>
    <t>Повышение инвестиционной привлекательности Брянской области</t>
  </si>
  <si>
    <t>Государственная поддержка малого и среднего предпринимательства в Брянской области</t>
  </si>
  <si>
    <t>Государственное регулирование тарифов Брянской области</t>
  </si>
  <si>
    <t>Развитие региональной инфраструктуры поддержки малого и среднего предпринимательства</t>
  </si>
  <si>
    <t>Постановление Губернатора Владимирской области N 1254</t>
  </si>
  <si>
    <t xml:space="preserve">Департамент развития предпринимательства, торговли и сферы услуг администрации Владимирской области </t>
  </si>
  <si>
    <t>http://docs.cntd.ru/document/423853376</t>
  </si>
  <si>
    <t>Финансовая поддержка малого и среднего предпринимательства</t>
  </si>
  <si>
    <t>Формирование благоприятной инвестиционной
среды в Калужской области</t>
  </si>
  <si>
    <t>Организация транспортного обслуживания
населения на территории Калужской области</t>
  </si>
  <si>
    <t>Развитие торговли в Калужской области</t>
  </si>
  <si>
    <t>Улучшение условий и охраны труда
в Калужской области</t>
  </si>
  <si>
    <t>2014, 2015 - 2020 гг.</t>
  </si>
  <si>
    <t>Совершенствование государственного
управления и регулирования в Калужской области</t>
  </si>
  <si>
    <t>Развитие малого и среднего, в том числе инновационного, предпринимательства в Калужской области</t>
  </si>
  <si>
    <t>Постановление Правительства Калужской области № 755</t>
  </si>
  <si>
    <t xml:space="preserve">Министерство промышленности и малого предпринимательства в Калужской области </t>
  </si>
  <si>
    <t>http://rbc-expert.ru/wp-content/uploads/2015/10/Programma-konsultant-sentyabr.docx</t>
  </si>
  <si>
    <t>Создание и развитие технопарков в сфере высоких технологий в Калужской области</t>
  </si>
  <si>
    <t>Создание и развитие инновационных территориальных кластеров в сфере фармацевтики, биотехнологий, биомедицины и информационно-телекоммуникационных технологий</t>
  </si>
  <si>
    <t>Формирование благоприятной инвестиционной среды в Костромской области</t>
  </si>
  <si>
    <t>Совершенствование системы стратегического управления социально-экономическим развитием Костромской области и муниципальных образований</t>
  </si>
  <si>
    <t>Развитие торговли в Костромской области</t>
  </si>
  <si>
    <t>Повышение эффективности и результативности осуществления закупок товаров, работ, услуг для обеспечения государственных нужд Костромской области</t>
  </si>
  <si>
    <t>Поддержка и развитие субъектов малого и среднего предпринимательства в Костромской области</t>
  </si>
  <si>
    <t>О развитии и поддержке малого и среднего предпринимательства в Курганской области</t>
  </si>
  <si>
    <t>Постановление Правительства Курганской области N 505</t>
  </si>
  <si>
    <t>Департамент экономического развития, торговли и труда Курганской области</t>
  </si>
  <si>
    <t>http://docs.cntd.ru/document/460208223</t>
  </si>
  <si>
    <t>Государственная Программа Курганской области, направленная на создание благоприятных условий для привлечения инвестиций в экономику Курганской области</t>
  </si>
  <si>
    <t>Постановление Правительства Курганской области N 495</t>
  </si>
  <si>
    <t>Правительство Курганской области</t>
  </si>
  <si>
    <t>http://docs.cntd.ru/document/460271802</t>
  </si>
  <si>
    <t xml:space="preserve"> Стратегическое планирование в Республике Коми</t>
  </si>
  <si>
    <t>Постановление Правительства Республики Коми N 418</t>
  </si>
  <si>
    <t>Министерство экономического развития Республики Коми</t>
  </si>
  <si>
    <t>http://docs.cntd.ru/document/422404469</t>
  </si>
  <si>
    <t>Инвестиционный климат в Республике Коми</t>
  </si>
  <si>
    <t>Конкуренция в Республике Коми</t>
  </si>
  <si>
    <t>Социально-трудовые отношения в Республике Коми</t>
  </si>
  <si>
    <t>Наука и инновации в Республике Коми</t>
  </si>
  <si>
    <t>Малое и среднее предпринимательство в Республике Коми</t>
  </si>
  <si>
    <t>Въездной и внутренний туризм на территории Республики Коми</t>
  </si>
  <si>
    <t>Развитие инвестиционной и инновационной деятельности в Оренбургской области</t>
  </si>
  <si>
    <t>Развитие торговли в Оренбургской области</t>
  </si>
  <si>
    <t>Создание условий для формирования благоприятного делового и инвестиционного климата в области".</t>
  </si>
  <si>
    <t>Постановление Администрации области  N 499</t>
  </si>
  <si>
    <t>Государственный комитет Псковской области по экономическому развитию и инвестиционной политике</t>
  </si>
  <si>
    <t>http://docs.cntd.ru/document/462704134</t>
  </si>
  <si>
    <t>Развитие и поддержка малого и среднего предпринимательства</t>
  </si>
  <si>
    <t>Управление государственным имуществом Псковской области</t>
  </si>
  <si>
    <t>Субсидии на строительство и модернизацию</t>
  </si>
  <si>
    <t>http://docs.cntd.ru/document/462701233</t>
  </si>
  <si>
    <t>Главное государственное управление сельского хозяйства и государственного технического надзора Псковской области</t>
  </si>
  <si>
    <t>Постановление Администрации области N 170</t>
  </si>
  <si>
    <t>Развитие сельскохозяйственной кооперации Псковской области на 2014-2016 годы</t>
  </si>
  <si>
    <t>Ведомственная целевая программа</t>
  </si>
  <si>
    <t>АПК</t>
  </si>
  <si>
    <t>2015 - 2017 гг.</t>
  </si>
  <si>
    <t>Развитие свиноводства и увеличение производства свинины в Псковской области на 2015-2017 годы</t>
  </si>
  <si>
    <t>Развитие птицеводства</t>
  </si>
  <si>
    <t>Развитие молочного скотоводства</t>
  </si>
  <si>
    <t xml:space="preserve">2013 - 2020 гг. </t>
  </si>
  <si>
    <t>Поддержка племенного дела, селекции и семеноводства</t>
  </si>
  <si>
    <t>Постановление Администрации области N 169</t>
  </si>
  <si>
    <t xml:space="preserve">2014 - 2020 гг. </t>
  </si>
  <si>
    <t>Постановление Администрации области N 168</t>
  </si>
  <si>
    <t>Развитие мелиорации земель сельскохозяйственного назначения Псковской области на 2014-2020 годы</t>
  </si>
  <si>
    <t>Постановление Администрации области N 167</t>
  </si>
  <si>
    <t>Развитие садоводства</t>
  </si>
  <si>
    <t>Постановление Администрации области N 166</t>
  </si>
  <si>
    <t>Устойчивое развитие сельских территорий</t>
  </si>
  <si>
    <t>Постановление Администрации области N 165</t>
  </si>
  <si>
    <t>Техническая и технологическая модернизация, инновационное развитие</t>
  </si>
  <si>
    <t>Постановление Администрации области N 164</t>
  </si>
  <si>
    <t>Поддержка малых форм хозяйствования</t>
  </si>
  <si>
    <t>Постановление Администрации области N 163</t>
  </si>
  <si>
    <t>Развитие мясного скотоводства</t>
  </si>
  <si>
    <t>Постановление Администрации области N 162</t>
  </si>
  <si>
    <t>Развитие подотрасли животноводства</t>
  </si>
  <si>
    <t>Постановление Администрации области N 161</t>
  </si>
  <si>
    <t>Развитие подотрасли растениеводства</t>
  </si>
  <si>
    <t>http://docs.cntd.ru/document/952016186</t>
  </si>
  <si>
    <t>Министерство сельского хозяйства, пищевой и перерабатывающей промышленности Оренбургской области</t>
  </si>
  <si>
    <t>Постановление
Правительства
Оренбургской области
N 751-пп</t>
  </si>
  <si>
    <t>Оренбургская область</t>
  </si>
  <si>
    <t> 12495,00</t>
  </si>
  <si>
    <t>372385,70 </t>
  </si>
  <si>
    <t>17977,00 </t>
  </si>
  <si>
    <t>Мелиорация земель и повышение продуктивности мелиорируемых угодий для устойчивого и эффективного развития агропромышленного комплекса</t>
  </si>
  <si>
    <t>502300,00 </t>
  </si>
  <si>
    <t>460150,00 </t>
  </si>
  <si>
    <t> 612772,00</t>
  </si>
  <si>
    <t> 896600,00</t>
  </si>
  <si>
    <t>Устойчивое развитие сельских территорий на 2014 - 2017 годы и на период до 2020 года</t>
  </si>
  <si>
    <t>260418,00 </t>
  </si>
  <si>
    <t> 144525,00</t>
  </si>
  <si>
    <t>131590,00 </t>
  </si>
  <si>
    <t> 24389,50</t>
  </si>
  <si>
    <t> 81836,70</t>
  </si>
  <si>
    <t>874583,30 </t>
  </si>
  <si>
    <t>Развитие подотрасли животноводства, переработки и реализации продукции животноводства</t>
  </si>
  <si>
    <t> 1144204,90</t>
  </si>
  <si>
    <t>Развитие подотрасли растениеводства, переработки и реализации продукции растениеводства</t>
  </si>
  <si>
    <t>http://docs.cntd.ru/document/412716730</t>
  </si>
  <si>
    <t>Министерство сельского хозяйства и продовольствия Республики Коми</t>
  </si>
  <si>
    <t>Постановление Правительства Республики Коми N 424</t>
  </si>
  <si>
    <t>Обеспечение ветеринарного благополучия на территории Республики Коми</t>
  </si>
  <si>
    <t>19 824,0 </t>
  </si>
  <si>
    <t> 390 711,9</t>
  </si>
  <si>
    <t>19 751,8 </t>
  </si>
  <si>
    <t>249 990,5 </t>
  </si>
  <si>
    <t> 47 689,7</t>
  </si>
  <si>
    <t> 182 566,1 </t>
  </si>
  <si>
    <t>Поддержка оленеводства</t>
  </si>
  <si>
    <t>Развитие аквакультуры и рыболовства</t>
  </si>
  <si>
    <t>2 197,1 </t>
  </si>
  <si>
    <t> 50 351,4</t>
  </si>
  <si>
    <t>Развитие производства и регулирование рынка пищевой продукции</t>
  </si>
  <si>
    <t> 1 000,0</t>
  </si>
  <si>
    <t>133 946,1 </t>
  </si>
  <si>
    <t>Развитие растениеводства</t>
  </si>
  <si>
    <t>310 324,3 </t>
  </si>
  <si>
    <t> 28 821,8</t>
  </si>
  <si>
    <t>310 360,2 </t>
  </si>
  <si>
    <t>175 550,0 </t>
  </si>
  <si>
    <t>Развитие животноводства</t>
  </si>
  <si>
    <t> 822,050</t>
  </si>
  <si>
    <t> 864,167</t>
  </si>
  <si>
    <t>млн. рублей</t>
  </si>
  <si>
    <t>http://docs.cntd.ru/document/460207511</t>
  </si>
  <si>
    <t>2014 - 2020 годы:
I этап - 2014 - 2017 годы;
II этап - 2018 - 2020 годы</t>
  </si>
  <si>
    <t>Департамент сельского хозяйства и перерабатывающей промышленности Курганской области</t>
  </si>
  <si>
    <t>Постановление Правительства Курганской области N 474</t>
  </si>
  <si>
    <t>Устойчивое развитие сельских территорий Курганской области на 2014 - 2017 годы и на период до 2020 года</t>
  </si>
  <si>
    <t>40 061,0 </t>
  </si>
  <si>
    <t>http://docs.cntd.ru/document/460208018</t>
  </si>
  <si>
    <t>Постановление Правительства Курганской области N 497</t>
  </si>
  <si>
    <t>Развитие мелиорации земель сельскохозяйственного назначения в Курганской области на 2015 - 2017 годы</t>
  </si>
  <si>
    <t>91 790,0 </t>
  </si>
  <si>
    <t>97 410,0 </t>
  </si>
  <si>
    <t>745 728,8 </t>
  </si>
  <si>
    <t>Поддержка малых форм хозяйствования на селе в Курганской области на 2014 - 2020 годы</t>
  </si>
  <si>
    <t> 555 735,0</t>
  </si>
  <si>
    <t>112 771,0 </t>
  </si>
  <si>
    <t>472 110,0 </t>
  </si>
  <si>
    <t> 95 591,0 </t>
  </si>
  <si>
    <t>87 977,0 </t>
  </si>
  <si>
    <t> 197 549,0</t>
  </si>
  <si>
    <t> 83 497,0</t>
  </si>
  <si>
    <t> 2 407 177,4</t>
  </si>
  <si>
    <t> 757 665,2</t>
  </si>
  <si>
    <t>Развитие подотрасли животноводства в Курганской области на 2014 - 2020 годы</t>
  </si>
  <si>
    <t> 719 047,0 </t>
  </si>
  <si>
    <t> 316 050,0 </t>
  </si>
  <si>
    <t>685 499,0 </t>
  </si>
  <si>
    <t>133 670,0 </t>
  </si>
  <si>
    <t> 527 271,0 </t>
  </si>
  <si>
    <t> 4 752 866,9</t>
  </si>
  <si>
    <t>Развитие подотрасли растениеводства в Курганской области на 2014 - 2020 годы</t>
  </si>
  <si>
    <t xml:space="preserve"> 119 906,7 </t>
  </si>
  <si>
    <t> 22 295,0 </t>
  </si>
  <si>
    <t> 105 483,3</t>
  </si>
  <si>
    <t>402 063,0 </t>
  </si>
  <si>
    <t>http://docs.cntd.ru/document/469109420</t>
  </si>
  <si>
    <t>Департамент агропромышленного комплекса Костромской области</t>
  </si>
  <si>
    <t>Постановление администрации Костромской области N 508-а</t>
  </si>
  <si>
    <t>Развитие сельскохозяйственной потребительской кооперации в Костромской области на 2015-2017 годы</t>
  </si>
  <si>
    <t> 292,5</t>
  </si>
  <si>
    <t> 585,0</t>
  </si>
  <si>
    <t>Поддержка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на 2015-2017 годы</t>
  </si>
  <si>
    <t> 8 032,5</t>
  </si>
  <si>
    <t>2 916,7 </t>
  </si>
  <si>
    <t>19 162,5 </t>
  </si>
  <si>
    <t>18 120,0 </t>
  </si>
  <si>
    <t>Поддержка начинающих фермеров Костромской области на 2015-2017 годы</t>
  </si>
  <si>
    <t>122 312,0 </t>
  </si>
  <si>
    <t>Развитие семейных животноводческих ферм на базе крестьянских (фермерских) хозяйств Костромской области на 2015-2017 годы</t>
  </si>
  <si>
    <t> 59,3 </t>
  </si>
  <si>
    <t>Развитие мясного и помесного скотоводства в Костромской области на 2014-2016 годы</t>
  </si>
  <si>
    <t>136 266 </t>
  </si>
  <si>
    <t> 117 527 </t>
  </si>
  <si>
    <t>64 100 </t>
  </si>
  <si>
    <t>2016 - 2018 гг.</t>
  </si>
  <si>
    <t>Разведение одомашненных видов и пород рыб (развитие сельскохозяйственного рыбоводства) в Костромской области на 2016-2018 годы</t>
  </si>
  <si>
    <t>108 240 </t>
  </si>
  <si>
    <t>20 000 </t>
  </si>
  <si>
    <t> 101 590</t>
  </si>
  <si>
    <t>55 000 </t>
  </si>
  <si>
    <t>Развитие свиноводства и увеличение производства свинины в Костромской области на 2015-2017 годы</t>
  </si>
  <si>
    <t>591 000 </t>
  </si>
  <si>
    <t> 63 880</t>
  </si>
  <si>
    <t>53 520 </t>
  </si>
  <si>
    <t>Развитие молочного скотоводства в Костромской области на 2015-2017 годы</t>
  </si>
  <si>
    <t>Развитие промышленного разведения кроликов (кролиководства) в Костромской области на 2014-2016 годы</t>
  </si>
  <si>
    <t> 61 166</t>
  </si>
  <si>
    <t>Развитие производства и переработки картофеля в Костромской области на 2015-2017 годы</t>
  </si>
  <si>
    <t> 15 000,0</t>
  </si>
  <si>
    <t>46 400,0 </t>
  </si>
  <si>
    <t>Развитие производства и переработки льна в Костромской области на 2015-2017 годы</t>
  </si>
  <si>
    <t>20 585,30 </t>
  </si>
  <si>
    <t> 5 000,00</t>
  </si>
  <si>
    <t>184 219,48 </t>
  </si>
  <si>
    <t>Развитие мелиорации земель сельскохозяйственного назначения Костромской области на 2015-2020 годы</t>
  </si>
  <si>
    <t>50 212,4 </t>
  </si>
  <si>
    <t>4 039,9 </t>
  </si>
  <si>
    <t> 3 977,6</t>
  </si>
  <si>
    <t>1 208 162,2 </t>
  </si>
  <si>
    <t> 518 437,6</t>
  </si>
  <si>
    <t>Техническая и технологическая модернизация, инновационное развитие и кадровое обеспечение</t>
  </si>
  <si>
    <t>767 970,6 </t>
  </si>
  <si>
    <t> 722 555,2</t>
  </si>
  <si>
    <t> 160,0</t>
  </si>
  <si>
    <t> 22 146,0 </t>
  </si>
  <si>
    <t>286 700,0 </t>
  </si>
  <si>
    <t>133 829,0 </t>
  </si>
  <si>
    <t> 6 516 387,0 </t>
  </si>
  <si>
    <t>1 192 904,5 </t>
  </si>
  <si>
    <t>65 093,2 </t>
  </si>
  <si>
    <t>311 758,4 </t>
  </si>
  <si>
    <t>http://docs.cntd.ru/document/464901966</t>
  </si>
  <si>
    <t>Министерство сельского хозяйства Калужской области</t>
  </si>
  <si>
    <t>Постановление Правительства Калужской области N 654</t>
  </si>
  <si>
    <t>Устойчивое развитие сельских территорий Калужской области </t>
  </si>
  <si>
    <t>Развитие сельскохозяйственной кооперации в Калужской области                             </t>
  </si>
  <si>
    <t>Развитие сельского хозяйства и рынков сельскохозяйственной продукции в Калужской области";      </t>
  </si>
  <si>
    <t>http://docs.cntd.ru/document/965018318</t>
  </si>
  <si>
    <t>Департамент сельского хозяйства и продовольствия администрации Владимирской области</t>
  </si>
  <si>
    <t>Постановление Губернатора области  N 1065</t>
  </si>
  <si>
    <t>Техническая и технологическая модернизация, инновационное развитие агропромышленного комплекса</t>
  </si>
  <si>
    <t> 217308,4</t>
  </si>
  <si>
    <t>174 656,0 </t>
  </si>
  <si>
    <t>Развитие мелиорации земель сельскохозяйственного назначения</t>
  </si>
  <si>
    <t>104352,0,0</t>
  </si>
  <si>
    <t>5 515 165,0 </t>
  </si>
  <si>
    <t>http://docs.cntd.ru/document/974030423</t>
  </si>
  <si>
    <t>Департамент сельского хозяйтсва Брянской области</t>
  </si>
  <si>
    <t>Постановление Правительства Брянской области N 855-п</t>
  </si>
  <si>
    <t>Развитие оптово-распределительных центров и инфраструктуры системы социального питания</t>
  </si>
  <si>
    <t>Реализация полномочий в области ветеринарии</t>
  </si>
  <si>
    <t>Развитие овощеводства открытого и защищенного грунта и семенного картофелеводства</t>
  </si>
  <si>
    <t>Развитие мелиорации земель сельскохозяйственного назначения Брянской области</t>
  </si>
  <si>
    <t>Создание общих условий функционирования агропромышленного комплекса</t>
  </si>
  <si>
    <t>http://docs.cntd.ru/document/412303790</t>
  </si>
  <si>
    <t xml:space="preserve">Департамент агропромышленного комплекса Белгородской области </t>
  </si>
  <si>
    <t>Постановление Правительства Белгородской области N 439-пп</t>
  </si>
  <si>
    <t>998120,0 </t>
  </si>
  <si>
    <t> 597777,9</t>
  </si>
  <si>
    <t> 653215,0</t>
  </si>
  <si>
    <t>Устойчивое развитие сельских территорий Белгородской области</t>
  </si>
  <si>
    <t>394810,0 </t>
  </si>
  <si>
    <t>1975984,0 </t>
  </si>
  <si>
    <t>1674632,0 </t>
  </si>
  <si>
    <t> 7986808,0</t>
  </si>
  <si>
    <t>http://docs.cntd.ru/document/423855124</t>
  </si>
  <si>
    <t>Департамент агропромышленного комплекса и потребительского рынка Ярославской области</t>
  </si>
  <si>
    <t>Постановление Правительства области N 1145-п</t>
  </si>
  <si>
    <t xml:space="preserve">Региональная программа "Развитие мелиорации земель сельскохозяйственного назначения Ярославской области"
</t>
  </si>
  <si>
    <t>http://docs.cntd.ru/document/422449583</t>
  </si>
  <si>
    <t>Постановление Правительства области N 951-п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</si>
  <si>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</si>
  <si>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http://docs.cntd.ru/document/422449584</t>
  </si>
  <si>
    <t>Постановление Правительства области N 950-п</t>
  </si>
  <si>
    <t xml:space="preserve">Региональная программа "Поддержка начинающих фермеров Ярославской области"
</t>
  </si>
  <si>
    <t>http://docs.cntd.ru/document/460292371</t>
  </si>
  <si>
    <t>Постановление Правительства области N 222-п</t>
  </si>
  <si>
    <t>ОЦП Устойчивое развитие сельских территорий Ярославской области</t>
  </si>
  <si>
    <t>http://docs.cntd.ru/document/460291182</t>
  </si>
  <si>
    <t>Постановление Правительства области N 221-п</t>
  </si>
  <si>
    <t>ОЦП Развитие агропромышленного комплекса Ярославской области</t>
  </si>
  <si>
    <t>http://docs.cntd.ru/document/473705007</t>
  </si>
  <si>
    <t>Департамент сельского хозяйства Орловской области</t>
  </si>
  <si>
    <t>Постановление Правительства Орловской области N 436</t>
  </si>
  <si>
    <t>1 января 2016 года - 31 декабря 2020 года</t>
  </si>
  <si>
    <t>http://docs.cntd.ru/document/872621667</t>
  </si>
  <si>
    <t>Управление сельского хозяйства Липецкой области</t>
  </si>
  <si>
    <t>Постановление Администрации Липецкой области № 485</t>
  </si>
  <si>
    <t>Развитие комплексной системы защиты прав потребителей и качества товаров в Липецкой области на 2014 - 2020 годы</t>
  </si>
  <si>
    <t>26350,0 </t>
  </si>
  <si>
    <t>128910,0 </t>
  </si>
  <si>
    <t>Развитие торговли Липецкой области на 2014 - 2016 годы и на период до 2020 года</t>
  </si>
  <si>
    <t> 127079,0</t>
  </si>
  <si>
    <t>87000,0 </t>
  </si>
  <si>
    <t> 72000,0</t>
  </si>
  <si>
    <t>Устойчивое развитие сельских территорий Липецкой области на 2014 - 2017 годы и на период до 2020 года</t>
  </si>
  <si>
    <t> 12500,0</t>
  </si>
  <si>
    <t> 12000,0</t>
  </si>
  <si>
    <t>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на 2014 - 2020 годы</t>
  </si>
  <si>
    <t>2220170,4 </t>
  </si>
  <si>
    <t>Обеспечение эпизоотического и ветеринарно-санитарного благополучия на территории Липецкой области на 2014 - 2020 годы</t>
  </si>
  <si>
    <t>Поддержка экономически значимых направлений развития сельского хозяйства Липецкой области на 2014 - 2020 годы</t>
  </si>
  <si>
    <t> 26690,0</t>
  </si>
  <si>
    <t>Поддержка малых форм хозяйствования в Липецкой области на 2014 - 2020 годы</t>
  </si>
  <si>
    <t>286200,0 </t>
  </si>
  <si>
    <t>Развитие отрасли животноводства, переработки и реализации продукции животноводства в Липецкой области на 2014 - 2020 годы</t>
  </si>
  <si>
    <t>527800,8 </t>
  </si>
  <si>
    <t>547800,8 </t>
  </si>
  <si>
    <t>Развитие отрасли растениеводства, переработки и реализации продукции растениеводства в Липецкой области на 2014 - 2020 годы</t>
  </si>
  <si>
    <t>http://docs.cntd.ru/document/465510609</t>
  </si>
  <si>
    <t>Министерство сельского хозяйства и продовольственных ресурсов Нижегородской области</t>
  </si>
  <si>
    <t>Постановление Правительства Нижегородской области №280</t>
  </si>
  <si>
    <t>Энергосбережение и повышение энергоэффективности в сельскохозяйственном производстве Нижегородской области</t>
  </si>
  <si>
    <t>Эпизоотическое благополучие Нижегородской области</t>
  </si>
  <si>
    <t>Устойчивое развитие сельских территорий Нижегородской области</t>
  </si>
  <si>
    <t>Развитие сельского хозяйства, пищевой и перерабатывающей промышленности Нижегородской области</t>
  </si>
  <si>
    <t>http://docs.cntd.ru/document/432832574</t>
  </si>
  <si>
    <t>Министерство сельского хозяйства Ставропольского края</t>
  </si>
  <si>
    <t>Постановление Правительства Ставропольского края № 559-п</t>
  </si>
  <si>
    <t>http://docs.cntd.ru/document/467917788</t>
  </si>
  <si>
    <t>Департамент по социально-экономическому развитию села Томской области</t>
  </si>
  <si>
    <t>Постановление Администрации Томской области № 485а</t>
  </si>
  <si>
    <t>Устойчивое развитие сельских территорий Томской области</t>
  </si>
  <si>
    <t>Развитие сельскохозяйственного производства в Томской области</t>
  </si>
  <si>
    <t>211300,000 </t>
  </si>
  <si>
    <t>http://docs.cntd.ru/document/537931427</t>
  </si>
  <si>
    <t>I этап - 2013-2015 годы,
II этап - 2016-2020 годы</t>
  </si>
  <si>
    <t>Комитет по агропромышленному и рыбохозяйственному комплексу Ленинградской области</t>
  </si>
  <si>
    <t>Постановление Правительства Ленинградской области N 463</t>
  </si>
  <si>
    <t>Развитие мелиорации земель сельскохозяйственного назначения Ленинградской области на 2014-2020 годы</t>
  </si>
  <si>
    <t>Устойчивое развитие сельских территорий Ленинградской области на 2014-2017 годы и на период до 2020 года</t>
  </si>
  <si>
    <t>Развитие пищевой, перерабатывающей промышленности и рыбохозяйственного комплекса</t>
  </si>
  <si>
    <t>7528841,400 </t>
  </si>
  <si>
    <t>Развитие отраслей животноводства</t>
  </si>
  <si>
    <t>Развитие отраслей растениеводства</t>
  </si>
  <si>
    <t>http://docs.cntd.ru/document/463602658</t>
  </si>
  <si>
    <t>Комитет агропромышленного комплекса Курской области</t>
  </si>
  <si>
    <t>Постановление Администрации Курской области N 744-па</t>
  </si>
  <si>
    <t>Развитие заготовительной и перерабатывающей деятельности в Курской области на 2014 - 2020 годы</t>
  </si>
  <si>
    <t>Обеспечение эпизоотического и ветеринарно-санитарного благополучия территории Курской области на 2014 - 2020 годы</t>
  </si>
  <si>
    <t>Развитие мелиорации земель сельскохозяйственного назначения Курской области на 2014 - 2020 годы</t>
  </si>
  <si>
    <t>Устойчивое развитие сельских территорий Курской области на 2014 - 2017 годы и на период до 2020 года</t>
  </si>
  <si>
    <t>Развитие отраслей сельского хозяйства, пищевой и перерабатывающей промышленности в Курской области на 2014 - 2020 годы</t>
  </si>
  <si>
    <t>http://docs.cntd.ru/document/465805355</t>
  </si>
  <si>
    <t xml:space="preserve">Министерство сельского хозяйства Красноярского края </t>
  </si>
  <si>
    <t>Постановление Правительства Красноярского края N 506-п</t>
  </si>
  <si>
    <t>Техническая и технологическая модернизация</t>
  </si>
  <si>
    <t>Развитие подотрасли растениеводства, переработки и реализации продукции растениеводства, сохранение и восстановление плодородия почв</t>
  </si>
  <si>
    <t>http://docs.cntd.ru/document/422404072</t>
  </si>
  <si>
    <t>Департамент сельского хозяйства и продовольственных ресурсов области</t>
  </si>
  <si>
    <t>Постановление Правительства области №1222</t>
  </si>
  <si>
    <t>Устойчивое развитие сельских территорий Вологодской области на 2014 - 2017 годы и на период до 2020 года</t>
  </si>
  <si>
    <t>"Развитие мелиорации земель в Вологодской области на 2014 - 2020 годы</t>
  </si>
  <si>
    <t>Экономически значимая программа "Развитие рыбоводства в Вологодской области на 2014 - 2020 годы</t>
  </si>
  <si>
    <t>Экономически значимая программа "Создание и развитие логистических и оптово-распределительных центров в Вологодской области на 2013 - 2020 годы</t>
  </si>
  <si>
    <t>Развитие овощеводства открытого и защищенного грунта и семенного картофелеводства в Вологодской области на 2013 - 2020 годы</t>
  </si>
  <si>
    <t>Повышение доступности кредитов в Вологодской области на 2013 - 2020 годы</t>
  </si>
  <si>
    <t>Экономически значимая программа "Развитие пищевой и перерабатывающей промышленности, обеспечение качества и безопасности продовольственного сырья и пищевых продуктов в Вологодской области на 2013 - 2020 годы</t>
  </si>
  <si>
    <t>Поддержка начинающих фермеров</t>
  </si>
  <si>
    <t xml:space="preserve">Развитие семейных животноводческих ферм </t>
  </si>
  <si>
    <t>Экономически значимая программа "Развитие мясного животноводства в Вологодской области на 2013 - 2020 годы</t>
  </si>
  <si>
    <t>Экономически значимая программа "Развитие молочного скотоводства в Вологодской области на 2013 - 2020 годы</t>
  </si>
  <si>
    <t>Развитие подотрасли животноводства </t>
  </si>
  <si>
    <t>Экономически значимая программа "Развитие льняного комплекса Вологодской области на 2013 - 2020 годы"</t>
  </si>
  <si>
    <t xml:space="preserve">Развитие подотрасли растениеводства </t>
  </si>
  <si>
    <t>http://docs.cntd.ru/document/410801912</t>
  </si>
  <si>
    <t>Комитет сельского хозяйства Волгоградской области</t>
  </si>
  <si>
    <t>Постановление Правительства Волгоградской области N 680-п</t>
  </si>
  <si>
    <t>Развитие хранения и переработки сельскохозяйственной продукции</t>
  </si>
  <si>
    <t>Развитие рыбного хозяйства</t>
  </si>
  <si>
    <t>Развитие животноводства, переработки и реализации продукции животноводства</t>
  </si>
  <si>
    <t>Развитие растениеводства, переработки и реализации продукции растениеводства</t>
  </si>
  <si>
    <t>http://docs.cntd.ru/document/428588456</t>
  </si>
  <si>
    <t>Министерство сельского хозяйства и рыбной промышленности Астраханской области</t>
  </si>
  <si>
    <t>Постановление Правительства Астраханской области N 368-П</t>
  </si>
  <si>
    <t>ВЦП "Экономически значимая региональная программа развития высокотехнологичного производства овощей в защищенном грунте в Астраханской области"</t>
  </si>
  <si>
    <t>ВЦП "Экономически значимая региональная программа создания и развития сети оптовых распределительных центров в Астраханской области"</t>
  </si>
  <si>
    <t>ВЦП "Экономически значимая региональная программа развития растениеводства и перерабатывающей промышленности в Астраханской области"</t>
  </si>
  <si>
    <t>ВЦП "Оказание государственной поддержки по развитию сельскохозяйственного производства в Астраханской области"</t>
  </si>
  <si>
    <t>Развитие мелиорации земель сельскохозяйственного назначения Астраханской области</t>
  </si>
  <si>
    <t>Устойчивое развитие сельских территорий Астраханской области</t>
  </si>
  <si>
    <t>http://docs.cntd.ru/document/424065893</t>
  </si>
  <si>
    <t>Постановление Правительства Астраханской области N 386-П</t>
  </si>
  <si>
    <t>ВЦП "Обеспечение деятельности рыбохозяйственного комплекса Астраханской области"</t>
  </si>
  <si>
    <t>Воспроизводство водных биологических ресурсов в Астраханской области</t>
  </si>
  <si>
    <t>Развитие аквакультуры в Астраханской области</t>
  </si>
  <si>
    <t>Развитие производственных мощностей предприятий рыбохозяйственного комплекса Астраханской области</t>
  </si>
  <si>
    <t>http://docs.cntd.ru/document/412382814</t>
  </si>
  <si>
    <t>Министерство сельского хозяйства Кабардино-Балкарской Республики</t>
  </si>
  <si>
    <t>Постановление Правительства Кабардино-Балкарской Республики N 154-ПП</t>
  </si>
  <si>
    <t>Энергосбережение и повышение энергетической эффективности в сельском хозяйстве Кабардино-Балкарской Республики</t>
  </si>
  <si>
    <t>Кабардино-Балкарская Республика</t>
  </si>
  <si>
    <t>http://docs.cntd.ru/document/412382813</t>
  </si>
  <si>
    <t>2014 - 2016</t>
  </si>
  <si>
    <t xml:space="preserve">Создание системы оптовых распределительных центров по сбыту картофеля, овощей и фруктов, прочей сельскохозяйственной продукции, сырья и продовольствия в Кабардино-Балкарской Республике </t>
  </si>
  <si>
    <t>http://docs.cntd.ru/document/412382812</t>
  </si>
  <si>
    <t xml:space="preserve">2014 - 2020 </t>
  </si>
  <si>
    <t>http://docs.cntd.ru/document/412382811</t>
  </si>
  <si>
    <t>Развитие мелиорации земель сельскохозяйственного назначения Кабардино-Балкарской Республики</t>
  </si>
  <si>
    <t>http://docs.cntd.ru/document/412382810</t>
  </si>
  <si>
    <t>Устойчивое развитие сельских территорий Кабардино-Балкарской Республики</t>
  </si>
  <si>
    <t>http://docs.cntd.ru/document/412382809</t>
  </si>
  <si>
    <t>http://docs.cntd.ru/document/412382808</t>
  </si>
  <si>
    <t>http://docs.cntd.ru/document/412382807</t>
  </si>
  <si>
    <t xml:space="preserve">2014 - 2016 </t>
  </si>
  <si>
    <t>Подработка, хранение и переработка зерна в Кабардино-Балкарской Республике</t>
  </si>
  <si>
    <t>http://docs.cntd.ru/document/412382806</t>
  </si>
  <si>
    <t>http://docs.cntd.ru/document/412382805</t>
  </si>
  <si>
    <t>http://docs.cntd.ru/document/412382804</t>
  </si>
  <si>
    <t>http://docs.cntd.ru/document/460194793</t>
  </si>
  <si>
    <t>Министерство сельского хозяйства Тульской области</t>
  </si>
  <si>
    <t>Постановление Правительства Тульской области N 571</t>
  </si>
  <si>
    <t>Развитие мелиорации земель сельскохозяйственного назначения Тульской области на период 2014 - 2020 годы</t>
  </si>
  <si>
    <t>Тульская область</t>
  </si>
  <si>
    <t>Недопущение распространения и ликвидация африканской чумы свиней на территории Тульской области</t>
  </si>
  <si>
    <t>Обеспечение эпизоотического и ветеринарно-санитарного благополучия на территории Тульской области</t>
  </si>
  <si>
    <t>http://docs.cntd.ru/document/463302324</t>
  </si>
  <si>
    <t>Министерство сельского хозяйства и продовольствия Республики Татарстан</t>
  </si>
  <si>
    <t>Постановление Кабинета Министров Республики Татарстан N 235</t>
  </si>
  <si>
    <t>Республика Татарстан</t>
  </si>
  <si>
    <t> 153071,2</t>
  </si>
  <si>
    <t>132131,0 </t>
  </si>
  <si>
    <t>1070865,9 </t>
  </si>
  <si>
    <t>1205155,6 </t>
  </si>
  <si>
    <t>http://docs.cntd.ru/document/453122723</t>
  </si>
  <si>
    <t xml:space="preserve">Главное управление сельского хозяйства Алтайского края </t>
  </si>
  <si>
    <t>Постановление Администрации Алтайского края № 523</t>
  </si>
  <si>
    <t>Техническая и технологическая модернизация, инновационного развития агропромышленного комплекса</t>
  </si>
  <si>
    <t>180000,0 </t>
  </si>
  <si>
    <t>1940769,1 </t>
  </si>
  <si>
    <t> 238983,0</t>
  </si>
  <si>
    <t>Пушное звероводство</t>
  </si>
  <si>
    <t>Норководство</t>
  </si>
  <si>
    <t>Соболеводство</t>
  </si>
  <si>
    <t>Пчеловодство</t>
  </si>
  <si>
    <t>Кролиководство</t>
  </si>
  <si>
    <t>Оленеводство</t>
  </si>
  <si>
    <t>Свиноводство</t>
  </si>
  <si>
    <t>Коневодство</t>
  </si>
  <si>
    <t>Птицеводство</t>
  </si>
  <si>
    <t>Овцеводство и козоводство</t>
  </si>
  <si>
    <t>КРС мясного и молочного направления</t>
  </si>
  <si>
    <t>Племенное животноводство</t>
  </si>
  <si>
    <t>Производство рыбы и рыбной продукции, рыбопосадочного материала</t>
  </si>
  <si>
    <t>Реализация племенного рыбопосадочного материала, рыбы</t>
  </si>
  <si>
    <t>Приобретение племенного рыбопосадочного материала, рыбы</t>
  </si>
  <si>
    <t>Субсидии на лён</t>
  </si>
  <si>
    <t>Субсидии на зерно</t>
  </si>
  <si>
    <t>Виноградраство</t>
  </si>
  <si>
    <t>Субсидии на услуги по подаче и отводу воды на посевы риса</t>
  </si>
  <si>
    <t>Субсидии на развитие овощеводства открытого грунта</t>
  </si>
  <si>
    <t>Субсидии на развитие овощеводства закрытого грунта</t>
  </si>
  <si>
    <t>Предоставление субсдий на приобретение семян с учетом доставки в районы Крайнего Севера</t>
  </si>
  <si>
    <t>Предоставление субсдий на приобретение элитных семян</t>
  </si>
  <si>
    <t>Субсидии на приобретение и содержание с/х животных</t>
  </si>
  <si>
    <t>Субсидии на производство и реализацию молока</t>
  </si>
  <si>
    <t>Субсидии на развитие рыбоводческого комплекса</t>
  </si>
  <si>
    <t>Прочие виды поддержки растениеводства</t>
  </si>
  <si>
    <t>Овощеводство</t>
  </si>
  <si>
    <t>Оказание несвязанной поддержки с/х товаропроизводителям в области растениеводства</t>
  </si>
  <si>
    <t>Возмещение части затрат на закладку и уход за многолетними плодовыми и ягодными насаждениями, виноградниками и на раскорчевку выбывших из эксплуатации старых садов и рекультивацию раскорчеванных площадей</t>
  </si>
  <si>
    <t>Семеноводство</t>
  </si>
  <si>
    <t xml:space="preserve">Среднесрочные, долгосрочные и инвестиционные кредиты (займы) </t>
  </si>
  <si>
    <t>Краткосрочные кредиты (займы)</t>
  </si>
  <si>
    <t>ПОДДЕРЖКА ОТРАСЛИ ЖИВОТНОВОДСТВА</t>
  </si>
  <si>
    <t>ПОДДЕРЖКА ОТРАСЛИ РАСТЕНИЕВОДСТВА</t>
  </si>
  <si>
    <t>Субсдирование затрат на строительство, модернизацию, ПСД</t>
  </si>
  <si>
    <t>Субсидирование затрат на инновации, биотехнологии и НИОКР</t>
  </si>
  <si>
    <t>Субсидии на технологическое присоединение к энерг. сетям</t>
  </si>
  <si>
    <t>Возмещение части затрат на корма</t>
  </si>
  <si>
    <t>Компенсация затрат на приобретение средств химизации и др. вспомогательных средств</t>
  </si>
  <si>
    <t>Возмещение затрат на приобретение техники, оборудования, племенного скота, в т.ч. на условиях финансовой аренды</t>
  </si>
  <si>
    <t>Возмещение части затрат на уплату страховой премии</t>
  </si>
  <si>
    <t>Возмещение части % ставки по кредитам</t>
  </si>
  <si>
    <t>Годы реализации Региональной подпрограммы/программы</t>
  </si>
  <si>
    <t xml:space="preserve">Разработчик Рег. подпрограммы/программы </t>
  </si>
  <si>
    <t xml:space="preserve">Дата утверждения Региональной подпрограммы/программы </t>
  </si>
  <si>
    <t xml:space="preserve">Документ, утверждающий Региональную подпрограммы/программу </t>
  </si>
  <si>
    <t>Наименование Региональной программы/подпрограммы</t>
  </si>
  <si>
    <t>«База по действующей государственной поддержке в Субъекте РФ для Инициаторов инвестиционных проектов» (раздел АПК)</t>
  </si>
  <si>
    <t>Постановление Коллегии Администрации Кемеровской области № 374</t>
  </si>
  <si>
    <t>Департамент сельского хозяйства и перерабатывающей промышленности Кемеровской области</t>
  </si>
  <si>
    <t>2014 – 2017 гг.</t>
  </si>
  <si>
    <t>http://www.ofukem.ru/download/ako/PostN374ot140919.doc</t>
  </si>
  <si>
    <t xml:space="preserve">28 850 </t>
  </si>
  <si>
    <t>Стимулирование увеличения производства сельскохозяйственной продукции</t>
  </si>
  <si>
    <t xml:space="preserve">1 434 468 </t>
  </si>
  <si>
    <t>Ускоренное развитие товарного рыбоводства</t>
  </si>
  <si>
    <t>Ростовская область</t>
  </si>
  <si>
    <t>Постановление Правительства Ростовской области № 592</t>
  </si>
  <si>
    <t>Воронежская область</t>
  </si>
  <si>
    <t>Постановление Правительства Воронежской области № 1088</t>
  </si>
  <si>
    <t>Департамент аграрной политики Воронежской области</t>
  </si>
  <si>
    <t>http://point.govvrn.ru/sites/programs/_layouts/WordViewer.aspx?id=/sites/programs/Shared%20Documents/%D0%93%D0%9F%20%D0%92%D0%9E%20%D0%A0%D0%B0%D0%B7%D0%B2%D0%B8%D1%82%D0%B8%D0%B5%20%D1%81%D0%B5%D0%BB%D1%8C%D1%81%D0%BA%D0%BE%D0%B3%D0%BE%20%D1%85%D0%BE%D0%B7%D1%8F%D0%B9%D1%81%D1%82%D0%B2%D0%B0,%20%D0%BF%D1%80%D0%BE%D0%B8%D0%B7%D0%B2%D0%BE%D0%B4%D1%81%D1%82%D0%B2%D0%B0%20%D0%BF%D0%B8%D1%89%D0%B5%D0%B2%D1%8B%D1%85%20%D0%BF%D1%80%D0%BE%D0%B4%D1%83%D0%BA%D1%82%D0%BE%D0%B2%20%D0%B8%20%D0%B8%D0%BD%D1%84%D1%80%D0%B0%D1%81%D1%82%D1%80%D1%83%D0%BA%D1%82%D1%83%D1%80%D1%8B%20%D0%B0%D0%B3%D1%80%D0%BE%D0%BF%D1%80%D0%BE%D0%B4%D0%BE%D0%B2%D0%BE%D0%BB%D1%8C%D1%81%D1%82%D0%B2%D0%B5%D0%BD%D0%BD%D0%BE%D0%B3%D0%BE%20%D1%80%D1%8B%D0%BD%D0%BA%D0%B0/%D0%93%D0%9F%D0%92%D0%9E%20%D0%A0%D0%B0%D0%B7%D0%B2%D0%B8%D1%82%D0%B8%D0%B5%20%D1%81%D0%B5%D0%BB%D1%8C%D1%81%D0%BA%D0%BE%D0%B3%D0%BE%20%D1%85%D0%BE%D0%B7%D1%8F%D0%B9%D1%81%D1%82%D0%B2%D0%B0.docx&amp;DefaultItemOpen=1</t>
  </si>
  <si>
    <t>Московская область</t>
  </si>
  <si>
    <t>Сельское хозяйство Подмосковья</t>
  </si>
  <si>
    <t>Постановление Правительства Московской области № 602/31</t>
  </si>
  <si>
    <t>от 13.08.2013</t>
  </si>
  <si>
    <t>Министерство сельского хозяйства и продовольствия Московской области</t>
  </si>
  <si>
    <t>http://mosreg.ru/upload/iblock/403/4.pdf</t>
  </si>
  <si>
    <t>Рязанская область</t>
  </si>
  <si>
    <t>Постановление Правительства Рязанской области № 357</t>
  </si>
  <si>
    <t>от 30.10.2013</t>
  </si>
  <si>
    <t>Министерство сельского хозяйства и продовольствия Рязанской области</t>
  </si>
  <si>
    <t>http://docs.cntd.ru/document/460211574</t>
  </si>
  <si>
    <t xml:space="preserve">Развитие подотрасли животноводства, переработки и реализации продукции животноводства </t>
  </si>
  <si>
    <t>Техническая и технологическая модернизация агропромышленного производства</t>
  </si>
  <si>
    <t>Кировская область</t>
  </si>
  <si>
    <t>Развитие агропромышленного комплекса Кировской области</t>
  </si>
  <si>
    <t>Постановление Правительства Кировской области № 185/735</t>
  </si>
  <si>
    <t xml:space="preserve">от 10.12.2012 </t>
  </si>
  <si>
    <t xml:space="preserve">Департамент сельского хозяйства и продовольствия Кировской области
</t>
  </si>
  <si>
    <t>http://docs.cntd.ru/document/973037360</t>
  </si>
  <si>
    <t>Самарская область</t>
  </si>
  <si>
    <t>Развитие сельского хозяйства и регулирование рынков сельскохозяйственной продукции, сырья и продовольствия Самарской области</t>
  </si>
  <si>
    <t>Постановление Правительства Самарской области № 624</t>
  </si>
  <si>
    <t>от 14.11.2016</t>
  </si>
  <si>
    <t>Министерство сельского хозяйства и продовольствия Самарской области</t>
  </si>
  <si>
    <t>http://docs.cntd.ru/document/464007607#</t>
  </si>
  <si>
    <t>Тверская область</t>
  </si>
  <si>
    <t>Постановление Правительства Тверской области № 608-пп</t>
  </si>
  <si>
    <t>от 16.10.2012</t>
  </si>
  <si>
    <t>Министерство сельского хозяйства Тверской области</t>
  </si>
  <si>
    <t>2013 - 2018 гг.</t>
  </si>
  <si>
    <t>http://docs.cntd.ru/document/499305346</t>
  </si>
  <si>
    <t>http://docs.cntd.ru/document/499305347</t>
  </si>
  <si>
    <t>Государственная поддержка малых форм хозяйствования на селе</t>
  </si>
  <si>
    <t>http://docs.cntd.ru/document/499305348</t>
  </si>
  <si>
    <t>Ивановская область</t>
  </si>
  <si>
    <t>Постановление Правительства Ивановской области № 451-п</t>
  </si>
  <si>
    <t>Департамент сельского хозяйства и продовольствия Ивановской области</t>
  </si>
  <si>
    <t>http://docs.cntd.ru/document/460212025</t>
  </si>
  <si>
    <t>Свердловская область</t>
  </si>
  <si>
    <t>Развитие агропромышленного комплекса Свердловской области</t>
  </si>
  <si>
    <t>Постановление Правительства Свердловской области № 1285-ПП</t>
  </si>
  <si>
    <t>Министерство агропромышленного комплекса и продовольствия Свердловской области</t>
  </si>
  <si>
    <t>http://docs.cntd.ru/document/453135181</t>
  </si>
  <si>
    <t>Краснодарский край</t>
  </si>
  <si>
    <t>Постановление Администрации (Губернатора) Краснодарского края № 944</t>
  </si>
  <si>
    <t>Министерство сельского хозяйства и перерабатывающей промышленности Краснодарского края</t>
  </si>
  <si>
    <t>2016 - 2021</t>
  </si>
  <si>
    <t>http://docs.cntd.ru/document/430643160</t>
  </si>
  <si>
    <t>Развитие мелиорации сельскохозяйственных земель в Краснодарском крае</t>
  </si>
  <si>
    <t>Развитие малых форм хозяйствования в агропромышленном комплексе Краснодарского края</t>
  </si>
  <si>
    <t>Развитие рыбохозяйственного комплекса Краснодарского края</t>
  </si>
  <si>
    <t>Развитие подотрасли, виноградарства и виноделия</t>
  </si>
  <si>
    <t>672766.9</t>
  </si>
  <si>
    <t>Развитие оптово-распределительных центров и инфраструктуры социального питания</t>
  </si>
  <si>
    <t>Республика Марий Эл</t>
  </si>
  <si>
    <t>Постановление Правительства
Республики Марий Эл N 428</t>
  </si>
  <si>
    <t>Министерство сельского хозяйства и продовольствия Республики Марий Эл</t>
  </si>
  <si>
    <t>http://docs.cntd.ru/document/422401335</t>
  </si>
  <si>
    <t>Развитие мелиорации земель сельскохозяйственного назначения Республики Марий Эл на 2014 - 2020 годы</t>
  </si>
  <si>
    <t xml:space="preserve">2015 - 2020 </t>
  </si>
  <si>
    <t>Омская область</t>
  </si>
  <si>
    <t>Постановление Правительства Омской области N 252-п</t>
  </si>
  <si>
    <t>Министерство сельского хозяйства и продовольствия Омской области</t>
  </si>
  <si>
    <t>http://docs.cntd.ru/document/467307533</t>
  </si>
  <si>
    <t>Поддержка сельскохозяйственной деятельности малых форм хозяйствования и создание условий для их развития</t>
  </si>
  <si>
    <t>Утилизация и уничтожение биологических отходов</t>
  </si>
  <si>
    <t>437 300 000, 00</t>
  </si>
  <si>
    <t>419 800 000, 00</t>
  </si>
  <si>
    <t>501 000 000, 00</t>
  </si>
  <si>
    <t>366 000 000, 00</t>
  </si>
  <si>
    <t>Республика Бурятия</t>
  </si>
  <si>
    <t>Постановление Правительства Республики Бурятия N 102</t>
  </si>
  <si>
    <t>Министерство сельского хозяйства и продовольствия Республики Бурятия</t>
  </si>
  <si>
    <t>2014 - 2017 годы и на период до 2020 года</t>
  </si>
  <si>
    <t>http://docs.cntd.ru/document/473800372</t>
  </si>
  <si>
    <t>2015 - 2017 годы и на период до 2020 года</t>
  </si>
  <si>
    <t>2016 - 2017 годы и на период до 2020 года</t>
  </si>
  <si>
    <t>Развитие рыбохозяйственной отрасли Республики Бурятия</t>
  </si>
  <si>
    <t>Развитие мелиорации земель сельскохозяйственного назначения в Республике Бурятия</t>
  </si>
  <si>
    <t>2014 - 2020 годы. Подпрограмма реализуется в два этапа:
I этап - 2014 - 2016 годы;
II этап - 2017 - 2020 годы</t>
  </si>
  <si>
    <t>Развитие оптово-распределительных центров</t>
  </si>
  <si>
    <t>1 января 2015 г. - 31 декабря 2020 г.</t>
  </si>
  <si>
    <t>Ульяновская область</t>
  </si>
  <si>
    <t>Развитие сельского хозяйства</t>
  </si>
  <si>
    <t>Постановление Правительства Ульяновской области N 37/420-П</t>
  </si>
  <si>
    <t xml:space="preserve">Министерство сельского, лесного хозяйства и природных ресурсов Ульяновской области
</t>
  </si>
  <si>
    <t>http://docs.cntd.ru/document/463704418</t>
  </si>
  <si>
    <t xml:space="preserve">Развитие мелиорации земель сельскохозяйственного назначения
</t>
  </si>
  <si>
    <t xml:space="preserve">Программа    </t>
  </si>
  <si>
    <t xml:space="preserve">«Энергоэффективность и развитие электроэнергетики» </t>
  </si>
  <si>
    <t>Постановление Администрации Алтайского края № 468</t>
  </si>
  <si>
    <t>Управление Алтайского края по промышленности и энергетике</t>
  </si>
  <si>
    <t>http://www.econom22.ru/upload/iblock/277/Post468_141013.pdf</t>
  </si>
  <si>
    <t xml:space="preserve">Развитие информационного общества, инновационной деятельности и промышленности </t>
  </si>
  <si>
    <t>Постановление Правительства Рязанской области об утверждении государственной программы Рязанской области "Развитие информационного общества, инновационной деятельности и промышленности (2015 - 2020 годы)" № 307</t>
  </si>
  <si>
    <t>Министерство промышленности, инновационных и информационных технологий Рязанской области</t>
  </si>
  <si>
    <t>http://docs.cntd.ru/document/423845982</t>
  </si>
  <si>
    <t>Развитие промышленности и торговли на территории Воронежской области</t>
  </si>
  <si>
    <t>Постановление Правительства Воронежскаой области № 1180</t>
  </si>
  <si>
    <t>Департамент промышленности, предпринимательства и торговли Воронежской области</t>
  </si>
  <si>
    <t>http://point.govvrn.ru/sites/programs/_layouts/WordViewer.aspx?id=/sites/programs/Shared%20Documents/%D0%93%D0%9F%20%D0%92%D0%9E%20%D0%A0%D0%B0%D0%B7%D0%B2%D0%B8%D1%82%D0%B8%D0%B5%20%D0%BF%D1%80%D0%BE%D0%BC%D1%8B%D1%88%D0%BB%D0%B5%D0%BD%D0%BD%D0%BE%D1%81%D1%82%D0%B8%20%D0%B8%20%D0%BF%D0%BE%D0%B2%D1%8B%D1%88%D0%B5%D0%BD%D0%B8%D0%B5%20%D0%B5%D1%91%20%D0%BA%D0%BE%D0%BD%D0%BA%D1%83%D1%80%D0%B5%D0%BD%D1%82%D0%BE%D1%81%D0%BF%D0%BE%D1%81%D0%BE%D0%B1%D0%BD%D0%BE%D1%81%D1%82%D0%B8/%D0%93%D0%9F%D0%92%D0%9E%20%D0%A0%D0%B0%D0%B7%D0%B2%D0%B8%D1%82%D0%B8%D0%B5%20%D0%BF%D1%80%D0%BE%D0%BC%D1%8B%D1%88%D0%BB%D0%B5%D0%BD%D0%BD%D0%BE%D1%81%D1%82%D0%B8%20%D0%B8%20%D0%BF%D0%BE%D0%B2%D1%8B%D1%88%D0%B5%D0%BD%D0%B8%D0%B5%20%D0%B5%D1%91%20%D0%BA%D0%BE%D0%BD%D0%BA%D1%83%D1%80%D0%B5%D0%BD%D1%82%D0%BE%D1%81%D0%BF%D0%BE%D1%81%D0%BE%D0%B1%D0%BD%D0%BE%D1%81%D1%82%D0%B8.docx&amp;Source=http%3A%2F%2Fpoint%2Egovvrn%2Eru%2Fsites%2Fprograms%2Fdefault%2Easpx%3FRootFolder%3D%252Fsites%252Fprograms%252FShared%2520Documents%252F%25D0%2593%25D0%259F%2520%25D0%2592%25D0%259E%2520%25D0%25A0%25D0%25B0%25D0%25B7%25D0%25B2%25D0%25B8%25D1%2582%25D0%25B8%25D0%25B5%2520%25D0%25BF%25D1%2580%25D0%25BE%25D0%25BC%25D1%258B%25D1%2588%25D0%25BB%25D0%25B5%25D0%25BD%25D0%25BD%25D0%25BE%25D1%2581%25D1%2582%25D0%25B8%2520%25D0%25B8%2520%25D0%25BF%25D0%25BE%25D0%25B2%25D1%258B%25D1%2588%25D0%25B5%25D0%25BD%25D0%25B8%25D0%25B5%2520%25D0%25B5%25D1%2591%2520%25D0%25BA%25D0%25BE%25D0%25BD%25D0%25BA%25D1%2583%25D1%2580%25D0%25B5%25D0%25BD%25D1%2582%25D0%25BE%25D1%2581%25D0%25BF%25D0%25BE%25D1%2581%25D0%25BE%25D0%25B1%25D0%25BD%25D0%25BE%25D1%2581%25D1%2582%25D0%25B8%26FolderCTID%3D0x01200027A13772B79E2440A2BFA25C3927A16A%26View%3D%7B4BDEE552-1C07-402F-B963-9D0C79D72318%7D&amp;DefaultItemOpen=1</t>
  </si>
  <si>
    <t>Развитие промышленности и науки на территории Свердловской области до 2020 года</t>
  </si>
  <si>
    <t>Постановление Правительства Свердловской области № 1293-ПП</t>
  </si>
  <si>
    <t>Министерство промышленности и науки Свердловской области</t>
  </si>
  <si>
    <t>http://docs.cntd.ru/document/429009170</t>
  </si>
  <si>
    <t>Развитие промышленности Самарской области и повышение ее конкурентоспособности до 2020 года</t>
  </si>
  <si>
    <t>Постановление Правительства Самарской области № 321</t>
  </si>
  <si>
    <t>Министерство промышленности и технологий Самарской области</t>
  </si>
  <si>
    <t>http://docs.cntd.ru/document/464011089</t>
  </si>
  <si>
    <t>Развитие промышленного производства и информационных технологий Тверской области</t>
  </si>
  <si>
    <t>Постановление Правительства Тверской области №506</t>
  </si>
  <si>
    <t>Министерство промышленности и информационных технологий</t>
  </si>
  <si>
    <t>http://docs.cntd.ru/document/460191115</t>
  </si>
  <si>
    <t>Развитие и повышение конкурентоспособности промышленного комплекса</t>
  </si>
  <si>
    <t>Постановление Правительства Кировской области №185/743</t>
  </si>
  <si>
    <t>Департамент промышленного развития Кировской области</t>
  </si>
  <si>
    <t>http://docs.cntd.ru/document/973037139</t>
  </si>
  <si>
    <t>Развитие промышленности Краснодарского края и повышение её конкурентоспособности</t>
  </si>
  <si>
    <t>Постановление главы администрации (губернатора) Краснодарского края N 1138  "Об утверждении государственной программы Краснодарского края "Развитие промышленности Краснодарского края и повышение её конкурентоспособности"</t>
  </si>
  <si>
    <t>Департамент промышленной политики Краснодарского края</t>
  </si>
  <si>
    <t>http://economy.krasnodar.ru/gos-prog-kk/perech-gp/files/24_1138.rtf</t>
  </si>
  <si>
    <t>Развитие промышленного комплекса</t>
  </si>
  <si>
    <t>Постановление Правительства Республики Марий Эл "О государственной программе Республики Марий Эл "Развитие промышленности и повышение ее конкурентоспособности" № 453</t>
  </si>
  <si>
    <t>Министерство промышленности, транспорта и дорожного хозяйства Республики Марий Эл</t>
  </si>
  <si>
    <t>http://docs.cntd.ru/document/424051942</t>
  </si>
  <si>
    <t>Повышение конкурентоспособности и эффективности деятельности промышленности Омской области</t>
  </si>
  <si>
    <t>Постановление Правительства Омской области N 258-п</t>
  </si>
  <si>
    <t xml:space="preserve">Министерство промышленности, транспорта и инновационных технологий Омской области </t>
  </si>
  <si>
    <t>2014 - 2021 гг.</t>
  </si>
  <si>
    <t>http://docs.cntd.ru/document/467307531</t>
  </si>
  <si>
    <t>Развитие промышленности строительных материалов и индустриального домостроения на территории Омской области</t>
  </si>
  <si>
    <t>Машиностроение, металлообработка, лесная и легкая промышленность</t>
  </si>
  <si>
    <t>Постановление Правительства Республики Бурятия № 151</t>
  </si>
  <si>
    <t>Министерство промышленности и торговли Республики Бурятия</t>
  </si>
  <si>
    <t>http://docs.cntd.ru/document/473802240</t>
  </si>
  <si>
    <t>Реструктуризация и стимулирование развития промышленности в Ульяновской области</t>
  </si>
  <si>
    <t>Постановление Правительства Ульяновской области № 37/417-П</t>
  </si>
  <si>
    <t>Министерство экономического развития Ульяновской области</t>
  </si>
  <si>
    <t>2015 - 2018</t>
  </si>
  <si>
    <t>http://docs.cntd.ru/document/463704407</t>
  </si>
  <si>
    <t>Развитие промышленного комплекса Тульской области</t>
  </si>
  <si>
    <t>Постановление Правительства Тульской области N 343</t>
  </si>
  <si>
    <t>Министерство промышленности и топливно-энергетического комплекса Тульской области</t>
  </si>
  <si>
    <t>http://docs.cntd.ru/document/430504358</t>
  </si>
  <si>
    <t>Развитие научной и инновационной деятельности в Тульской области</t>
  </si>
  <si>
    <t>Оренбургская области</t>
  </si>
  <si>
    <t xml:space="preserve">Программа </t>
  </si>
  <si>
    <t>«Развитие субъектов малого и среднего
предпринимательства Кемеровской области»</t>
  </si>
  <si>
    <t xml:space="preserve">Постановление Коллегии Администрации Кемеровской области № 413
</t>
  </si>
  <si>
    <t>Департамент по развитию предпринимательства и потребительского рынка Кемеровской области</t>
  </si>
  <si>
    <t>https://www.google.ru/url?sa=t&amp;rct=j&amp;q=&amp;esrc=s&amp;source=web&amp;cd=3&amp;ved=0ahUKEwj-6sjXz9DJAhUGnHIKHXyWBjAQFggmMAI&amp;url=http%3A%2F%2Fwww.dprpko.ru%2Fassets%2Ffiles%2Frazdely%2Fpredprin%2Fpoddergka%2F413.doc&amp;usg=AFQjCNFz_pAeSFTHNmDxfKqRHFkSuLlUfQ&amp;sig2=2JrStJOEcEQxxsUqRnRrxg</t>
  </si>
  <si>
    <t>«Формирование благоприятной инвестиционной среды»</t>
  </si>
  <si>
    <t xml:space="preserve">Постановление Коллегии Администрации Кемеровской области № 376
</t>
  </si>
  <si>
    <t>Департамент инвестиций и стратегического развития Администрации Кемеровской области</t>
  </si>
  <si>
    <t>http://www.ofukem.ru/download/ako/PostN391ot140924.doc</t>
  </si>
  <si>
    <t>«Стимулирование инноваций»</t>
  </si>
  <si>
    <t>«Создание благоприятных 
условий для привлечения инвестиций в Ростовскую область»</t>
  </si>
  <si>
    <t>Постановление Правительства Ростовской области № 599</t>
  </si>
  <si>
    <t>Департамент инвестиций и предпринимательства Ростовской области</t>
  </si>
  <si>
    <t>http://www.donland.ru/documents/Ob-utverzhdenii-gosudarstvennojj-programmy-Rostovskojj-oblasti-EHkonomicheskoe-razvitie-i-innovacionnaya-ehkonomika?pageid=128483&amp;mid=134977&amp;itemId=21712</t>
  </si>
  <si>
    <t xml:space="preserve">«Развитие субъектов малого  и среднего предпринимательства в Ростовской области» </t>
  </si>
  <si>
    <t>Повышение инвестиционного потенциала</t>
  </si>
  <si>
    <t>Постановление Правительства Рязанской области  № 306</t>
  </si>
  <si>
    <t xml:space="preserve">Министерство экономического развития и торговли Рязанской области </t>
  </si>
  <si>
    <t>http://docs.cntd.ru/document/423845983</t>
  </si>
  <si>
    <t>Постановление Правительства Рязанской области об утверждении государственной программы Рязанской области  "Экономическое развитие в 2015 - 2020 годах" № 306</t>
  </si>
  <si>
    <t>Экономическое развитие и инновационная экономика</t>
  </si>
  <si>
    <t>Постановление Правительства Воронежской области № 1190</t>
  </si>
  <si>
    <t>Департамент экономического развития Воронежской области</t>
  </si>
  <si>
    <t>http://point.govvrn.ru/sites/programs/_layouts/WordViewer.aspx?id=/sites/programs/Shared%20Documents/%D0%93%D0%9F%20%D0%92%D0%9E%20%D0%AD%D0%BA%D0%BE%D0%BD%D0%BE%D0%BC%D0%B8%D1%87%D0%B5%D1%81%D0%BA%D0%BE%D0%B5%20%D1%80%D0%B0%D0%B7%D0%B2%D0%B8%D1%82%D0%B8%D0%B5%20%D0%B8%20%D0%B8%D0%BD%D0%BD%D0%BE%D0%B2%D0%B0%D1%86%D0%B8%D0%BE%D0%BD%D0%BD%D0%B0%D1%8F%20%D1%8D%D0%BA%D0%BE%D0%BD%D0%BE%D0%BC%D0%B8%D0%BA%D0%B0/%D0%93%D0%9F%D0%92%D0%9E%20%D0%AD%D0%BA%D0%BE%D0%BD%D0%BE%D0%BC%D0%B8%D1%87%D0%B5%D1%81%D0%BA%D0%BE%D0%B5%20%D1%80%D0%B0%D0%B7%D0%B2%D0%B8%D1%82%D0%B8%D0%B5%20%D0%B8%20%D0%B8%D0%BD%D0%BD%D0%BE%D0%B2%D0%B0%D1%86%D0%B8%D0%BE%D0%BD%D0%BD%D0%B0%D1%8F%20%D1%8D%D0%BA%D0%BE%D0%BD%D0%BE%D0%BC%D0%B8%D0%BA%D0%B0.docx&amp;Source=http%3A%2F%2Fpoint%2Egovvrn%2Eru%2Fsites%2Fprograms%2Fdefault%2Easpx%3FRootFolder%3D%252Fsites%252Fprograms%252FShared%2520Documents%252F%25D0%2593%25D0%259F%2520%25D0%2592%25D0%259E%2520%25D0%25AD%25D0%25BA%25D0%25BE%25D0%25BD%25D0%25BE%25D0%25BC%25D0%25B8%25D1%2587%25D0%25B5%25D1%2581%25D0%25BA%25D0%25BE%25D0%25B5%2520%25D1%2580%25D0%25B0%25D0%25B7%25D0%25B2%25D0%25B8%25D1%2582%25D0%25B8%25D0%25B5%2520%25D0%25B8%2520%25D0%25B8%25D0%25BD%25D0%25BD%25D0%25BE%25D0%25B2%25D0%25B0%25D1%2586%25D0%25B8%25D0%25BE%25D0%25BD%25D0%25BD%25D0%25B0%25D1%258F%2520%25D1%258D%25D0%25BA%25D0%25BE%25D0%25BD%25D0%25BE%25D0%25BC%25D0%25B8%25D0%25BA%25D0%25B0%26FolderCTID%3D0x01200027A13772B79E2440A2BFA25C3927A16A%26View%3D%7B4BDEE552-1C07-402F-B963-9D0C79D72318%7D&amp;DefaultItemOpen=1</t>
  </si>
  <si>
    <t>Развитие малого и среднего предпринимательства в Московской области</t>
  </si>
  <si>
    <t>Постановление Правительства Московской области "Об утверждении государственной программы Московской области "Предпринимательство Подмосковья" № 662/37</t>
  </si>
  <si>
    <t>Министерство инвестиций и инноваций Московской области</t>
  </si>
  <si>
    <t>http://mosreg.ru/upload/iblock/807/gp-predprinimatelstvo-podmoskovya-27.11.2015.pdf</t>
  </si>
  <si>
    <t>Приморский край</t>
  </si>
  <si>
    <t>Развитие малого и среднего предпринимательства в Приморском крае</t>
  </si>
  <si>
    <t>Постановление Администрации Приморского края № 382-па</t>
  </si>
  <si>
    <t>Департамент экономики Приморского края</t>
  </si>
  <si>
    <t>2013 - 2017 гг.</t>
  </si>
  <si>
    <t>http://docs.cntd.ru/document/428521459</t>
  </si>
  <si>
    <t>Поддержка и развитие малого и среднего предпринимательства</t>
  </si>
  <si>
    <t>Постановление Правительства Кировской области № 185/741</t>
  </si>
  <si>
    <t>Министерство развития предпринимательства, торговли и внешних связей Кировской области</t>
  </si>
  <si>
    <t>http://docs.cntd.ru/document/973037398</t>
  </si>
  <si>
    <t>Развитие экономического потенциала и формирование благоприятного инвестиционного климата</t>
  </si>
  <si>
    <t>Постановление Правительства Кировской области № 189/829</t>
  </si>
  <si>
    <t xml:space="preserve">Министерство экономического развития Кировской области </t>
  </si>
  <si>
    <t>http://docs.cntd.ru/document/973035917</t>
  </si>
  <si>
    <t>Создание благоприятных условий для инвестиционной и инновационной деятельности в Самарской области</t>
  </si>
  <si>
    <t>Постановление Правительства Самарской области № 622</t>
  </si>
  <si>
    <t xml:space="preserve">Министерство экономического развития, инвестиций и торговли Самарской области </t>
  </si>
  <si>
    <t>2014 - 2018</t>
  </si>
  <si>
    <t>http://docs.cntd.ru/document/464008199</t>
  </si>
  <si>
    <t>Развитие предпринимательства торговли и туризма в Самарской области</t>
  </si>
  <si>
    <t>Постановление Правительства Самарской области № 699</t>
  </si>
  <si>
    <t>Министерство экономического развития, инвестиций и торговли Самарской области</t>
  </si>
  <si>
    <t>2014 – 2019</t>
  </si>
  <si>
    <t>http://docs.cntd.ru/document/464008537</t>
  </si>
  <si>
    <t>Обеспечение развития инвестиционного потенциала Тверской области</t>
  </si>
  <si>
    <t>Постановление Правительства Тверской области № 508-пп</t>
  </si>
  <si>
    <t>Министерство экономического развития Тверской области</t>
  </si>
  <si>
    <t>2014 - 2019</t>
  </si>
  <si>
    <t>http://docs.cntd.ru/document/460191247</t>
  </si>
  <si>
    <t>Государственная поддержка предпринимательства и инновационной деятельности в Тверской области</t>
  </si>
  <si>
    <t>Постановление Правительства Ивановской области "Об утверждении государственной программы Ивановской области "Экономическое развитие и инновационная экономика Ивановской области" № 459-п</t>
  </si>
  <si>
    <t>Департамент экономического развития и торговли Ивановской области</t>
  </si>
  <si>
    <t>http://docs.cntd.ru/document/460212669</t>
  </si>
  <si>
    <t xml:space="preserve">Кадры для инновационной экономики </t>
  </si>
  <si>
    <t>н/д</t>
  </si>
  <si>
    <t xml:space="preserve">Развитие базовых отраслей экономики </t>
  </si>
  <si>
    <t xml:space="preserve">Поддержка реализации научных проектов </t>
  </si>
  <si>
    <t>Создание благоприятных условий для осуществления инвестиционной деятельности</t>
  </si>
  <si>
    <t>Постановление Правительства Свердловской области N 1002-ПП</t>
  </si>
  <si>
    <t>Министерство инвестиций и развития Свердловской области</t>
  </si>
  <si>
    <t>http://docs.cntd.ru/document/423841173</t>
  </si>
  <si>
    <t>Формирование и продвижение экономической и инвестиционной привлекательности Краснодарского края за его пределами</t>
  </si>
  <si>
    <t>Постановление главы администрации (губернатора) Краснодарского края "Об утверждении государственной программы Краснодарского края "Социально-экономическое развитие и инновационное развитие Краснодарского края"" № 943</t>
  </si>
  <si>
    <t>Министерство экономики Краснодарского края</t>
  </si>
  <si>
    <t>http://economy.krasnodar.ru/gos-prog-kk/perech-gp/files/13_943_red_10.12.2015.rtf</t>
  </si>
  <si>
    <t>Государственная поддержка малого и среднего предпринимательства и стимулирование инновационной деятельности в Краснодарском крае</t>
  </si>
  <si>
    <t>Повышение эффективности системы экономического планирования</t>
  </si>
  <si>
    <t>Постановление Правительства Республики Марий Эл № 326</t>
  </si>
  <si>
    <t>Министерство экономического развития и торговли Республики Марий Эл</t>
  </si>
  <si>
    <t>2013 - 2020</t>
  </si>
  <si>
    <t>http://docs.cntd.ru/document/424051966</t>
  </si>
  <si>
    <t>Развитие инвестиционной деятельности</t>
  </si>
  <si>
    <t>Развитие малого и среднего предпринимательства в Омской области</t>
  </si>
  <si>
    <t>Постановление Правительства Омской области № 266-п</t>
  </si>
  <si>
    <t xml:space="preserve">Министерство экономики Омской области </t>
  </si>
  <si>
    <t>http://docs.cntd.ru/document/467308406</t>
  </si>
  <si>
    <t>Экономическое развитие и государственное регулирование тарифов (цен)</t>
  </si>
  <si>
    <t>Развитие сферы заготовки и переработки дикорастущего сырья в Омской области</t>
  </si>
  <si>
    <t>Постановление Правительства Республики Бурятия № 272</t>
  </si>
  <si>
    <t>Министерство экономики Республики Бурятия</t>
  </si>
  <si>
    <t>http://docs.cntd.ru/document/473805905</t>
  </si>
  <si>
    <t>Развитие туризма</t>
  </si>
  <si>
    <t>Малое и среднее предпринимательство</t>
  </si>
  <si>
    <t>Формирование и развитие инфраструктуры зон развития Ульяновской области</t>
  </si>
  <si>
    <t>Развитие инновационной и инвестиционной деятельности в Ульяновской области</t>
  </si>
  <si>
    <t>Ульяновск - авиационная столица</t>
  </si>
  <si>
    <t>Развитие малого и среднего предпринимательства в Ульяновской области</t>
  </si>
  <si>
    <t>Хабаровский край</t>
  </si>
  <si>
    <t>Развитие малого и среднего предпринимательства в Хабаровском крае на 2013-2020 годы</t>
  </si>
  <si>
    <t>Постановление Правительства Хабаровского края N 124-пр</t>
  </si>
  <si>
    <t>Министерство экономического развития Хабаровского края</t>
  </si>
  <si>
    <t>1й этап: 2013-2015; 2й этап 2016-2020 годы</t>
  </si>
  <si>
    <t>http://docs.cntd.ru/document/995151185</t>
  </si>
  <si>
    <t xml:space="preserve">Инновационное развитие и модернизация экономики Хабаровского края
</t>
  </si>
  <si>
    <t>Постановление Правительства Хабаровского края N 212-пр</t>
  </si>
  <si>
    <t>Министерство инвестиционной и земельно-имущественной политики Хабаровского края</t>
  </si>
  <si>
    <t>1й этап: 2012-2015; 2й этап 2016-2020 годы</t>
  </si>
  <si>
    <t>http://docs.cntd.ru/document/995153522</t>
  </si>
  <si>
    <t>Улучшение инвестиционного и делового климата Хабаровского края</t>
  </si>
  <si>
    <t>Постановление Правительства Хабаровского края N 495-пр</t>
  </si>
  <si>
    <t>http://docs.cntd.ru/document/465319531</t>
  </si>
  <si>
    <t>Развитие малого и среднего предпринимательства в Республике Татарстан</t>
  </si>
  <si>
    <t>Постановление Кабинета Министров Республики Татарстан N 823</t>
  </si>
  <si>
    <t>Министерство экономики Республики Татарстан</t>
  </si>
  <si>
    <t>http://docs.cntd.ru/document/463305855</t>
  </si>
  <si>
    <t>Поддержка социально ориентированных некоммерческих организаций в Республике Татарстан</t>
  </si>
  <si>
    <t>Повышение производительности труда на предприятиях Республики Татарстан</t>
  </si>
  <si>
    <t>Развитие Кластера</t>
  </si>
  <si>
    <t>2015 - 2018 гг.</t>
  </si>
  <si>
    <t>Улучшение инвестиционного климата Тульской области</t>
  </si>
  <si>
    <t>Постановление Правительства Тульской области N 755</t>
  </si>
  <si>
    <t>Министерство экономического развития Тульской области</t>
  </si>
  <si>
    <t>http://docs.cntd.ru/document/460217789</t>
  </si>
  <si>
    <t>Развитие малого и среднего предпринимательства в Тульской области</t>
  </si>
  <si>
    <t>Постановление правительства Тульской области № 602 "Об утверждении государственной программы Тульской области "Развитие малого и среднего предпринимательства"</t>
  </si>
  <si>
    <t>Комитет Тульской области по предпринимательству и потребительскому рынку</t>
  </si>
  <si>
    <t>http://docs.cntd.ru/document/460191398</t>
  </si>
  <si>
    <t>Забайкальский край</t>
  </si>
  <si>
    <t>Стимулирование инвестиционной деятельности в Забайкальском крае</t>
  </si>
  <si>
    <t>Постановление Правительства Забайкальского края N 220</t>
  </si>
  <si>
    <t>Министерство экономического развития Забайкальского края</t>
  </si>
  <si>
    <t xml:space="preserve">2014 - 2020 гг.  </t>
  </si>
  <si>
    <t>http://docs.cntd.ru/document/422453607</t>
  </si>
  <si>
    <t>Развитие малого и среднего предпринимательства в Забайкальском крае</t>
  </si>
  <si>
    <t>Стимулирование инновационного развития</t>
  </si>
  <si>
    <t>500,0 </t>
  </si>
  <si>
    <t>Иркутская область</t>
  </si>
  <si>
    <t xml:space="preserve">Государственная политика в сфере экономического развития Иркутской области </t>
  </si>
  <si>
    <t>Правительства Иркутской области N 518-пп</t>
  </si>
  <si>
    <t>Министерство экономического развития Иркутской области</t>
  </si>
  <si>
    <t>http://docs.cntd.ru/document/424069250</t>
  </si>
  <si>
    <t>Повышение инвестиционной привлекательности Иркутской области</t>
  </si>
  <si>
    <t xml:space="preserve">Поддержка и развитие малого и среднего предпринимательства в Иркутской области </t>
  </si>
  <si>
    <t>Развитие внутреннего и въездного туризма в Иркутской области</t>
  </si>
  <si>
    <t>8300,7 </t>
  </si>
  <si>
    <t>Создание областной навигационно-информационной инфраструктуры использования результатов космической деятельности</t>
  </si>
  <si>
    <t>2015 - 2016 гг.</t>
  </si>
  <si>
    <t>18300,0 </t>
  </si>
  <si>
    <t>Республика Мордовия</t>
  </si>
  <si>
    <t>Совершенствование государственной экономической политики в Республике Мордовия на 2016 - 2018 годы</t>
  </si>
  <si>
    <t>Постановление Правительства Республики Мордовия N 417</t>
  </si>
  <si>
    <t>Министерство экономики Республики Мордовия</t>
  </si>
  <si>
    <t>http://docs.cntd.ru/document/424071536</t>
  </si>
  <si>
    <t>Мурманская область</t>
  </si>
  <si>
    <t>Постановление Правительства Мурманской области N 557-ПП</t>
  </si>
  <si>
    <t>Министерство экономического развития Мурманской области</t>
  </si>
  <si>
    <t>http://docs.cntd.ru/document/412717720</t>
  </si>
  <si>
    <t>Поддержка малого и среднего предпринимательства</t>
  </si>
  <si>
    <t>Развитие внешнеэкономических связей, туризма и торговой деятельности в регионе</t>
  </si>
  <si>
    <t>Тамбовская область</t>
  </si>
  <si>
    <t>Улучшение инвестиционного климата</t>
  </si>
  <si>
    <t>Постановление администрации области N 1057</t>
  </si>
  <si>
    <t>Управление экономической политики администрации области</t>
  </si>
  <si>
    <t>http://pravo.gov.ru/proxy/ips/?docbody=&amp;nd=116036804&amp;rdk=&amp;backlink=1</t>
  </si>
  <si>
    <t>Стимулирование инноваций</t>
  </si>
  <si>
    <t>Совершенствование системы стратегического и программно-целевого планирования</t>
  </si>
  <si>
    <t>Пензенская область</t>
  </si>
  <si>
    <t>О развитии инвестиционного потенциала Пензенской области</t>
  </si>
  <si>
    <t>Постановление
Правительства Пензенской области
 N 780-пП</t>
  </si>
  <si>
    <t>Министерство промышленности, развития предпринимательства, инновационной политики и информатизации Пензенской области</t>
  </si>
  <si>
    <t>http://docs.cntd.ru/document/424033579</t>
  </si>
  <si>
    <t>282128,306 </t>
  </si>
  <si>
    <t>Развитие и поддержка малого и среднего предпринимательства в Пензенской области</t>
  </si>
  <si>
    <t>162521,49328 </t>
  </si>
  <si>
    <t>Развитие инновационной деятельности в Пензенской области</t>
  </si>
  <si>
    <t xml:space="preserve">Формирование и осуществление государственной политики Пензенской области, направленной на развитие инвестиционной, внешнеэкономической деятельности, развитие малого и среднего предпринимательства </t>
  </si>
  <si>
    <t> 126620,6</t>
  </si>
  <si>
    <t>123842,0 </t>
  </si>
  <si>
    <t xml:space="preserve">Развитие базы строительной индустрии и промышленности строительных материалов </t>
  </si>
  <si>
    <t>21900,0 </t>
  </si>
  <si>
    <t>Смоленская область</t>
  </si>
  <si>
    <t>Повышение инвестиционного потенциала Смоленской области</t>
  </si>
  <si>
    <t xml:space="preserve">Постановление Администрации Смоленской области N 894 </t>
  </si>
  <si>
    <t>Департамент инвестиционного развития Смоленской области</t>
  </si>
  <si>
    <t>http://docs.cntd.ru/document/460211993</t>
  </si>
  <si>
    <t>Развитие малого и среднего предпринимательства в Смоленской области</t>
  </si>
  <si>
    <t>Республика Тыва</t>
  </si>
  <si>
    <t>Улучшение инвестиционного климата в Республике Тыва</t>
  </si>
  <si>
    <t>Постановление Правительства Республика Тыва № 657</t>
  </si>
  <si>
    <t>Министерство экономики Республики Тыва</t>
  </si>
  <si>
    <t>http://docs.cntd.ru/document/460210238</t>
  </si>
  <si>
    <t>Развитие торговли</t>
  </si>
  <si>
    <t>Развитие международного, межрегионального сотрудничества и внешнеэкономической деятельности</t>
  </si>
  <si>
    <t>Тюменская область</t>
  </si>
  <si>
    <t>Основные направления развития малого и среднего предпринимательства</t>
  </si>
  <si>
    <t>Постановление Правительства Тюменской области № 688-п</t>
  </si>
  <si>
    <t>Департамент инвестиционной политики и государственной поддержки предпринимательства Тюменской области</t>
  </si>
  <si>
    <t>http://docs.cntd.ru/document/423978726</t>
  </si>
  <si>
    <t> 144 663,232</t>
  </si>
  <si>
    <t> 164 909,0</t>
  </si>
  <si>
    <t>Развитие промышленности, инвестиционной и внешнеэкономической деятельности</t>
  </si>
  <si>
    <t>Постановление Правительства Тюменской области № 687-п</t>
  </si>
  <si>
    <t>http://docs.cntd.ru/document/423908154</t>
  </si>
  <si>
    <t>Инновации</t>
  </si>
  <si>
    <t>Основные направления развития научно-инновационной сферы</t>
  </si>
  <si>
    <t>Постановление Правительства Тюменской области № 703-п</t>
  </si>
  <si>
    <t>Комитет по инновациям Тюменской области</t>
  </si>
  <si>
    <t>http://docs.cntd.ru/document/423908100</t>
  </si>
  <si>
    <t>Удмуртская республика</t>
  </si>
  <si>
    <t>Разработка и реализация инвестиционной государственной политики</t>
  </si>
  <si>
    <t>Постановление Правительства Удмуртской Республики  N 161</t>
  </si>
  <si>
    <t>Министерство экономики Удмуртской Республики</t>
  </si>
  <si>
    <t>http://docs.cntd.ru/document/463801096</t>
  </si>
  <si>
    <t>Разработка и реализация инновационной государственной политики</t>
  </si>
  <si>
    <t>Развитие малого и среднего предпринимательства в Удмуртской Республике</t>
  </si>
  <si>
    <t>Республика Башкортостан</t>
  </si>
  <si>
    <t>Развитие малого и среднего предпринимательства во всех отраслях и секторах экономики Республики Башкортостан</t>
  </si>
  <si>
    <t>ПостановлениеПравительства
Республики Башкортостан
 N 249</t>
  </si>
  <si>
    <t>Государственный комитет Республики Башкортостан по предпринимательству и туризму</t>
  </si>
  <si>
    <t>http://docs.cntd.ru/document/463503070</t>
  </si>
  <si>
    <t>25175,0 </t>
  </si>
  <si>
    <t>Повышение качества муниципальных программ развития и поддержки малого и среднего предпринимательства</t>
  </si>
  <si>
    <t>Новгородская область</t>
  </si>
  <si>
    <t>Повышение инвестиционной привлекательности Новгородской области</t>
  </si>
  <si>
    <t xml:space="preserve">Постановление
Правительства Новгородской области
 N 267 </t>
  </si>
  <si>
    <t>Департамент экономического развития Новгородской области</t>
  </si>
  <si>
    <t>2014 год</t>
  </si>
  <si>
    <t>http://docs.cntd.ru/document/460207987</t>
  </si>
  <si>
    <t>Геологическое изучение недр, воспроизводство минерально-сырьевой базы и охрана недр на территории Новгородской области</t>
  </si>
  <si>
    <t>2014 - 2015 гг.</t>
  </si>
  <si>
    <t>Развитие торговли в Новгородской области</t>
  </si>
  <si>
    <t>Челябинская область</t>
  </si>
  <si>
    <t>Поддержка и развитие малого и среднего предпринимательства в Челябинской области на 2016 - 2018 годы</t>
  </si>
  <si>
    <t>Постановление
Правительства
Челябинской области
 N 623-П</t>
  </si>
  <si>
    <t>Министерство экономического развития Челябинской области</t>
  </si>
  <si>
    <t>http://docs.cntd.ru/document/432841330</t>
  </si>
  <si>
    <t>Стимулирование развития экономики Челябинской области на 2016 - 2018 годы</t>
  </si>
  <si>
    <t>Архангельская область</t>
  </si>
  <si>
    <t>Формирование благоприятной среды для развития инвестиционной деятельности</t>
  </si>
  <si>
    <t>Постановление Правительства
Архангельской области
N 462-пп</t>
  </si>
  <si>
    <t>Министерство экономического развития Архангельской области</t>
  </si>
  <si>
    <t>http://docs.cntd.ru/document/462604785</t>
  </si>
  <si>
    <t>Развитие субъектов малого
и среднего предпринимательства в Архангельской области</t>
  </si>
  <si>
    <t>Новосибирская область</t>
  </si>
  <si>
    <t>Развитие субъектов малого и среднего предпринимательства
в Новосибирской области на 2012-2016 годы</t>
  </si>
  <si>
    <t>Постановление Правительства Новосибирской области N 360-п</t>
  </si>
  <si>
    <t>Министерство промышленности, торговли и развития предпринимательства Новосибирской области</t>
  </si>
  <si>
    <t>2012 - 2016 гг.</t>
  </si>
  <si>
    <t>http://docs.cntd.ru/document/5444429</t>
  </si>
  <si>
    <t>Стимулирование инвестиционной и инновационной активности в Новосибирской области на 2015-2021 годы</t>
  </si>
  <si>
    <t>Постановление Правительства Новосибирской области N 126-п</t>
  </si>
  <si>
    <t>Министерство экономического развития Новосибирской области</t>
  </si>
  <si>
    <t>2015 - 2021 гг.</t>
  </si>
  <si>
    <t>http://docs.cntd.ru/document/465708462</t>
  </si>
  <si>
    <t>Пермский край</t>
  </si>
  <si>
    <t>Инновационная экономика</t>
  </si>
  <si>
    <t>Постановление Правительства Пермского края N 1325-п</t>
  </si>
  <si>
    <t>Министерство промышленности, предпринимательства и торговли Пермского края</t>
  </si>
  <si>
    <t>http://docs.cntd.ru/document/494904088</t>
  </si>
  <si>
    <t>Привлечение инвестиций и формирование благоприятной инвестиционной среды</t>
  </si>
  <si>
    <t>Развитие малого и среднего предпринимательства в Пермском крае</t>
  </si>
  <si>
    <t>Развитие внутреннего потребительского рынка</t>
  </si>
  <si>
    <t>Республика Калмыкия</t>
  </si>
  <si>
    <t>Создание благоприятного инвестиционного климата в Республике Калмыкия на 2014 - 2020 годы</t>
  </si>
  <si>
    <t>ПостановлениеПравительства
Республики Калмыкия
N 198</t>
  </si>
  <si>
    <t>Министерство экономики и торговли Республики Калмыкия</t>
  </si>
  <si>
    <t>http://docs.cntd.ru/document/460214069</t>
  </si>
  <si>
    <t> 8 371,0 </t>
  </si>
  <si>
    <t> 9 969,0</t>
  </si>
  <si>
    <t>Развитие малого и среднего предпринимательства в Республике Калмыкия на 2014 - 2020 годы</t>
  </si>
  <si>
    <t>Республика Карелия</t>
  </si>
  <si>
    <t>Правительства Республики Карелия
N 49-П</t>
  </si>
  <si>
    <t>Министерство экономического развития Республики Карелия</t>
  </si>
  <si>
    <t>http://docs.cntd.ru/document/919511285</t>
  </si>
  <si>
    <t>Республика Хакасия</t>
  </si>
  <si>
    <t>Формирование благоприятной инвестиционной среды в Республике Хакасия в 2014 - 2016 годах</t>
  </si>
  <si>
    <t>Постановление Правительства Республики Хакасия
N 610</t>
  </si>
  <si>
    <t>Министерство экономики Республики Хакасия</t>
  </si>
  <si>
    <t>http://docs.cntd.ru/document/460214800</t>
  </si>
  <si>
    <t>Развитие субъектов малого и среднего предпринимательства в Республике Хакасия на 2014 - 2016 годы</t>
  </si>
  <si>
    <t>Саратовская область</t>
  </si>
  <si>
    <t>Стратегическое планирование и оперативное управление социально-экономическим развитием региона</t>
  </si>
  <si>
    <t>Постановление Правительства Саратовской области N 546-П</t>
  </si>
  <si>
    <t>Министерство экономического развития и инвестиционной политики Саратовской области</t>
  </si>
  <si>
    <t>http://konsultant.saratov.gov.ru/page.aspx?40013</t>
  </si>
  <si>
    <t>Развитие инвестиционной, внешнеэкономической деятельности, международного сотрудничества и межрегиональных связей Саратовской области</t>
  </si>
  <si>
    <t>Развитие малого и среднего предпринимательства Саратовской области</t>
  </si>
  <si>
    <t>Развитие оптовой и розничной торговли, общественного питания и бытовых услуг Саратовской области</t>
  </si>
  <si>
    <t>Ханты-Мансийский автономный округ - Югра</t>
  </si>
  <si>
    <t>Формирование благоприятной инвестиционной среды и стимулирование инноваций</t>
  </si>
  <si>
    <t>Постановление Правительства Ханты-Мансийского автономного округа - Югры N 419-п</t>
  </si>
  <si>
    <t>Департамент экономического развития Ханты-Мансийского автономного округа - Югры</t>
  </si>
  <si>
    <t>http://docs.cntd.ru/document/468961135</t>
  </si>
  <si>
    <t>Чувашская республика</t>
  </si>
  <si>
    <t>Развитие субъектов малого и среднего предпринимательства в Чувашской Республике</t>
  </si>
  <si>
    <t>Постановление Кабинета Министров
Чувашской Республики
N 398</t>
  </si>
  <si>
    <t>Министерство экономического развития, промышленности и торговли Чувашской Республики</t>
  </si>
  <si>
    <t>2012 - 2020 гг.</t>
  </si>
  <si>
    <t>http://docs.cntd.ru/document/473608691</t>
  </si>
  <si>
    <t>Развитие потребительского рынка и сферы услуг в Чувашской Республике</t>
  </si>
  <si>
    <t>Формирование благоприятной инвестиционной среды в Чувашской Республике</t>
  </si>
  <si>
    <t>Развитие биоэкономики в Чувашской Республике</t>
  </si>
  <si>
    <t>Внедрение композиционных материалов (композитов), конструкций и изделий из них в сфере транспортной инфраструктуры, строительства, жилищно-коммунального хозяйства, физической культуры, спорта и других сферах экономики Чувашской Республики</t>
  </si>
  <si>
    <t>Развитие инновационного территориального электротехнического кластера Чувашской Республики</t>
  </si>
  <si>
    <t>Развитие импортозамещения в отдельных отраслях экономики Чувашской Республики</t>
  </si>
  <si>
    <t>Содействие развитию малого и среднего предпринимательства</t>
  </si>
  <si>
    <t>Постановление Правительства Астраханской области N 372-П</t>
  </si>
  <si>
    <t>Министерство экономического развития Астраханской области</t>
  </si>
  <si>
    <t>http://docs.cntd.ru/document/412718401</t>
  </si>
  <si>
    <t> 55250</t>
  </si>
  <si>
    <t>Содействие развитию инновационного предпринимательства в Астраханской области</t>
  </si>
  <si>
    <t>Содействие развитию экспортно ориентированного предпринимательства в Астраханской области</t>
  </si>
  <si>
    <t> 30000</t>
  </si>
  <si>
    <t>Привлечение инвестиций в Астраханскую область</t>
  </si>
  <si>
    <t>Развитие промышленности и торговли в Кабардино-Балкарской Республике</t>
  </si>
  <si>
    <t>Постановление Правительства Кабардино-Балкарской Республики № 236-ПП</t>
  </si>
  <si>
    <t>Министерство промышленности и торговли Кабардино-Балкарской Республики</t>
  </si>
  <si>
    <t>http://minpromtorg-kbr.ru/wp-content/uploads/2012/12/%D0%93%D0%9E%D0%A1%D0%A3%D0%94%D0%90%D0%A0%D0%A1%D0%A2%D0%92%D0%95%D0%9D%D0%9D%D0%90%D0%AF-%D0%9F%D0%A0%D0%9E%D0%93%D0%A0%D0%90%D0%9C%D0%9C%D0%90.doc</t>
  </si>
  <si>
    <t xml:space="preserve">Государственное регулирование в промышленной сфере Иркутской области </t>
  </si>
  <si>
    <t>2015 год</t>
  </si>
  <si>
    <t>Государственная программа научно-инновационного развития Республики Мордовия на 2013 - 2018 годы</t>
  </si>
  <si>
    <t>Постановление Правительства
Республики Мордовия
N 183</t>
  </si>
  <si>
    <t>Министерство промышленности, науки и новых технологий Республики Мордовия</t>
  </si>
  <si>
    <t>http://docs.cntd.ru/document/424071558</t>
  </si>
  <si>
    <t> 274540,8</t>
  </si>
  <si>
    <t> 846832,3 </t>
  </si>
  <si>
    <t>Развитие промышленности, инновационной и научно-технической деятельности</t>
  </si>
  <si>
    <t>Постановление администрации области
N 1054</t>
  </si>
  <si>
    <t>Управление по развитию промышленности и предпринимательства Тамбовской области</t>
  </si>
  <si>
    <t>1 этап 2013 - 2016 годы
2 этап 2017 - 2020 годы</t>
  </si>
  <si>
    <t>http://docs.cntd.ru/document/467400595</t>
  </si>
  <si>
    <t>3416 </t>
  </si>
  <si>
    <t>Развитие промышленности в Новгородской области и повышение ее конкурентоспособности</t>
  </si>
  <si>
    <t>Развитие промышленности Челябинской области на 2016 - 2018 годы</t>
  </si>
  <si>
    <t>Развитие промышленности Пермского края и повышение ее конкурентоспособности</t>
  </si>
  <si>
    <t>Инновационное развитие промышленности Чувашской Республики</t>
  </si>
  <si>
    <t>2012- 2020 гг.</t>
  </si>
  <si>
    <t>Техническое перевооружение промышленности Новосибирской области</t>
  </si>
  <si>
    <t>Постановление Правительства
Новосибирской области
N 291-п</t>
  </si>
  <si>
    <t>http://docs.cntd.ru/document/465709642</t>
  </si>
  <si>
    <t>Государственная поддержка научно-производственных центров в Новосибирской области</t>
  </si>
  <si>
    <t>Развитие медицинской промышленности Новосибирской области</t>
  </si>
  <si>
    <t>Развитие обрабатывающих производств</t>
  </si>
  <si>
    <t>Постановление Правительства Удмуртской Республики
 N 201</t>
  </si>
  <si>
    <t>Министерство промышленности и торговли Удмуртской Республики</t>
  </si>
  <si>
    <t>http://docs.cntd.ru/document/463801430</t>
  </si>
  <si>
    <t>Развитие нефтедобывающей отрасли</t>
  </si>
  <si>
    <t>Развитие промышленного сектора и трудовая адаптация осужденных, отбывающих наказание в учреждениях уголовно-исполнительной системы, находящихся на территории Удмуртской Республики</t>
  </si>
  <si>
    <t>Постановление Правительства Хабаровского края N 277-пр</t>
  </si>
  <si>
    <t xml:space="preserve">Министерство сельскохозяйственного производства и развития сельских территорий Хабаровского края
  </t>
  </si>
  <si>
    <t>2013 - 2020  гг.</t>
  </si>
  <si>
    <t>http://docs.cntd.ru/document/995154357</t>
  </si>
  <si>
    <t> 1 392,94</t>
  </si>
  <si>
    <t> 3 698,00</t>
  </si>
  <si>
    <t>Развитие малых форм хозяйствования</t>
  </si>
  <si>
    <t>97,29 </t>
  </si>
  <si>
    <t>Развитие мелиорации земель сельскохозяйственного назначения в Хабаровском крае</t>
  </si>
  <si>
    <t>Развитие рыбохозяйственного комплекса Хабаровского края</t>
  </si>
  <si>
    <t>Постановление Правительства Хабаровского края N 466-пр</t>
  </si>
  <si>
    <t>Министерство природных ресурсов Хабаровского края</t>
  </si>
  <si>
    <t>http://docs.cntd.ru/document/465308419</t>
  </si>
  <si>
    <t>Постановление Правительства Забайкальского края N 237</t>
  </si>
  <si>
    <t>Министерство сельского хозяйства и продовольствия Забайкальского края</t>
  </si>
  <si>
    <t>http://docs.cntd.ru/document/412700517</t>
  </si>
  <si>
    <t>66275,0 </t>
  </si>
  <si>
    <t>36194,0 </t>
  </si>
  <si>
    <t>44688,6 </t>
  </si>
  <si>
    <t>58051,7 </t>
  </si>
  <si>
    <t>299671,0 </t>
  </si>
  <si>
    <t>7500,0 </t>
  </si>
  <si>
    <t> 9000,0</t>
  </si>
  <si>
    <t>32200,0 </t>
  </si>
  <si>
    <t> 42200,0</t>
  </si>
  <si>
    <t>2016 - 2017 гг.</t>
  </si>
  <si>
    <t>600,0 </t>
  </si>
  <si>
    <t>Развитие сельского хозяйства и регулирование рынков
сельскохозяйственной продукции, сырья и продовольствия в Иркутской
области</t>
  </si>
  <si>
    <t>Постанвление Правительства Иркутской области № 568-пп</t>
  </si>
  <si>
    <t>Министерство сельского хозяйства Иркутской области</t>
  </si>
  <si>
    <t>http://docs.cntd.ru/document/422452056</t>
  </si>
  <si>
    <t>6153724,9 </t>
  </si>
  <si>
    <t> 877545,4 </t>
  </si>
  <si>
    <t>4660225,0 </t>
  </si>
  <si>
    <t> 747250,0</t>
  </si>
  <si>
    <t>1754496,0 </t>
  </si>
  <si>
    <t>Развитие мелиорации земель сельскохозяйственного назначения
Иркутской области</t>
  </si>
  <si>
    <t> 7400,0</t>
  </si>
  <si>
    <t>Развитие овощеводства в закрытом грунте в Иркутской области</t>
  </si>
  <si>
    <t> 1882800,0</t>
  </si>
  <si>
    <t> 241000,0 </t>
  </si>
  <si>
    <t>Подработка, хранение и переработка зерна в Иркутской области</t>
  </si>
  <si>
    <t>Развитие молочного животноводства в Иркутской области</t>
  </si>
  <si>
    <t>192243,3 </t>
  </si>
  <si>
    <t> 44933,4</t>
  </si>
  <si>
    <t>148915,0 </t>
  </si>
  <si>
    <t> 29500,0</t>
  </si>
  <si>
    <t>Развитие мясного скотоводства в Иркутской области</t>
  </si>
  <si>
    <t>400,0 </t>
  </si>
  <si>
    <t>69900,0 </t>
  </si>
  <si>
    <t>Поддержка начинающих фермеров в Иркутской области</t>
  </si>
  <si>
    <t>63000,0 </t>
  </si>
  <si>
    <t> 64000,0</t>
  </si>
  <si>
    <t>Развитие семейных животноводческих ферм на базе крестьянских
(фермерских) хозяйств</t>
  </si>
  <si>
    <t>62566,0 </t>
  </si>
  <si>
    <t> 43000,0 </t>
  </si>
  <si>
    <t>Поддержка традиционных отраслей хозяйствования коренных
малочисленных народов в Иркутской области: оленеводства, охоты и
рыболовства</t>
  </si>
  <si>
    <t>13500,0 </t>
  </si>
  <si>
    <t>Устойчивое развитие сельских территорий Иркутской области</t>
  </si>
  <si>
    <t>750357,2 </t>
  </si>
  <si>
    <t>794752,2 </t>
  </si>
  <si>
    <t>Развитие сельскохозяйственной кооперации на 2015 - 2017 годы и
на период до 2020 года</t>
  </si>
  <si>
    <t>2015 - 2017 годы и
на период до 2020 года</t>
  </si>
  <si>
    <t>Развитие товарной аквакультуры (товарного рыбоводства)</t>
  </si>
  <si>
    <t>18000,0 </t>
  </si>
  <si>
    <t>Постановление Правительства
Республики Мордовия
 N 404</t>
  </si>
  <si>
    <t>Министерство сельского хозяйства и продовольствия Республики Мордовия</t>
  </si>
  <si>
    <t>http://docs.cntd.ru/document/424071511</t>
  </si>
  <si>
    <t>11578087,8 </t>
  </si>
  <si>
    <t>795168,9 </t>
  </si>
  <si>
    <t>824850,0 </t>
  </si>
  <si>
    <t> 1385000,0 </t>
  </si>
  <si>
    <t> 748318,1</t>
  </si>
  <si>
    <t>107000,0 </t>
  </si>
  <si>
    <t>140000,0 </t>
  </si>
  <si>
    <t>947772,5 </t>
  </si>
  <si>
    <t>147000,0 </t>
  </si>
  <si>
    <t>425000,0 </t>
  </si>
  <si>
    <t>56600,0 </t>
  </si>
  <si>
    <t>108700,0 </t>
  </si>
  <si>
    <t>57500,0 </t>
  </si>
  <si>
    <t>85887,0 </t>
  </si>
  <si>
    <t>565397,0 </t>
  </si>
  <si>
    <t> 32207,0</t>
  </si>
  <si>
    <t> 62000,0</t>
  </si>
  <si>
    <t>47000,0 </t>
  </si>
  <si>
    <t>59400,0 </t>
  </si>
  <si>
    <t>10300,0 </t>
  </si>
  <si>
    <t> 10400,0 </t>
  </si>
  <si>
    <t>498000,0 </t>
  </si>
  <si>
    <t>Развитие племенного дела селекции и семеноводства</t>
  </si>
  <si>
    <t>47340,0 </t>
  </si>
  <si>
    <t>47500,0 </t>
  </si>
  <si>
    <t>1743000,0 </t>
  </si>
  <si>
    <t>335000,0 </t>
  </si>
  <si>
    <t> 136000,0 </t>
  </si>
  <si>
    <t>Поддержка и развитие кадрового потенциала агропромышленного комплекса</t>
  </si>
  <si>
    <t>381186,5 </t>
  </si>
  <si>
    <t>65279,6 </t>
  </si>
  <si>
    <t>84984,0 </t>
  </si>
  <si>
    <t>Развитие коноплеводства</t>
  </si>
  <si>
    <t>Постановление администрации области N 1443</t>
  </si>
  <si>
    <t>Управление сельского хозяйства области</t>
  </si>
  <si>
    <t>http://docs.cntd.ru/document/948008082</t>
  </si>
  <si>
    <t>Развитие мелиорации сельскохозяйственных земель Тамбовской области на период до 2020 года</t>
  </si>
  <si>
    <t>Развитие свеклосахарного производства Тамбовской области на 2013 - 2020 годы</t>
  </si>
  <si>
    <t>Развитие овощеводства открытого и защищенного грунта в Тамбовской области на период до 2020 года</t>
  </si>
  <si>
    <t>Стабилизация и увеличение объемов производства молока в Тамбовской области на период до 2020 года</t>
  </si>
  <si>
    <t>Развитие мясного скотоводства в Тамбовской области на период до 2020 года</t>
  </si>
  <si>
    <t>Развитие свеклосахарного производства</t>
  </si>
  <si>
    <t>Развитие агропромышленного комплекса</t>
  </si>
  <si>
    <t>Постановление Правительства Мурманской области N 563-ПП</t>
  </si>
  <si>
    <t>Комитет по агропромышленному комплексу и продовольственному рынку Мурманской области</t>
  </si>
  <si>
    <t>http://docs.cntd.ru/document/424078196</t>
  </si>
  <si>
    <t>Устойчивое развитие сельских территорий Мурманской области</t>
  </si>
  <si>
    <t>на 2014 - 2017 годы и на период до 2020 года</t>
  </si>
  <si>
    <t>Создание общих условий функционирования и развития сельского хозяйства Смоленской области</t>
  </si>
  <si>
    <t>Постановление Администрации Смоленской области N 928</t>
  </si>
  <si>
    <t>Департамент Смоленской области по сельскому хозяйству и продовольствию</t>
  </si>
  <si>
    <t>http://docs.cntd.ru/document/422454610</t>
  </si>
  <si>
    <t>Устойчивое развитие сельских территорий Смоленской области</t>
  </si>
  <si>
    <t>Поддержка малых форм хозяйствования в Смоленской области</t>
  </si>
  <si>
    <t>Развитие льняного комплекса Смоленской области</t>
  </si>
  <si>
    <t>Развитие производства овощей в закрытом грунте в Смоленской области</t>
  </si>
  <si>
    <t>Развитие производства и переработки картофеля в Смоленской области</t>
  </si>
  <si>
    <t>Развитие производства и переработки семян рапса в Смоленской области</t>
  </si>
  <si>
    <t>Создание и развитие логистического центра на базе сельскохозяйственных потребительских кооперативов, расположенных на территории Смоленской области</t>
  </si>
  <si>
    <t>Развитие мясо-молочной перерабатывающей промышленности в Смоленской области, обеспечение качества мясо-молочных продуктов</t>
  </si>
  <si>
    <t>Развитие рыбного хозяйства в Смоленской области</t>
  </si>
  <si>
    <t>Предотвращение заноса и распространения вируса африканской чумы свиней на территории Смоленской области</t>
  </si>
  <si>
    <t>Развитие пантового мараловодства в Смоленской области</t>
  </si>
  <si>
    <t>Строительство, реконструкция и модернизация молочных комплексов в Смоленской области</t>
  </si>
  <si>
    <t>Развитие мясного скотоводства в Смоленской области</t>
  </si>
  <si>
    <t>Развитие семеноводства многолетних трав в Смоленской области</t>
  </si>
  <si>
    <t>Постановление Правительства Республики Тыва N 633</t>
  </si>
  <si>
    <t>Министерство сельского хозяйства и продовольствия Республики Тыва</t>
  </si>
  <si>
    <t>http://docs.cntd.ru/document/423912947</t>
  </si>
  <si>
    <t>Техническая и технологическая модернизация, инновационное развитие АПК</t>
  </si>
  <si>
    <t>Устойчивое развитие сельских территорий Республики Тыва на 2014 - 2017 годы и на период до 2020 года</t>
  </si>
  <si>
    <t>Развитие мелиорации земель сельскохозяйственного назначения Республики Тыва на 2014 - 2020 годы</t>
  </si>
  <si>
    <t>Верблюдоводство</t>
  </si>
  <si>
    <t>Яководство</t>
  </si>
  <si>
    <t>Развитие агропромышленного производства Тюменской области</t>
  </si>
  <si>
    <t>Постановление Правительства
Тюменской области
N 699-п</t>
  </si>
  <si>
    <t>Департамент агропромышленного комплекса Тюменской области</t>
  </si>
  <si>
    <t>http://docs.cntd.ru/document/423908104</t>
  </si>
  <si>
    <t xml:space="preserve">Развитие мелиорации земель сельскохозяйственного назначения </t>
  </si>
  <si>
    <t>Постановление Правительства Удмуртской Республики N 102</t>
  </si>
  <si>
    <t>Министерство сельского хозяйства и продовольствия Удмуртской Республики</t>
  </si>
  <si>
    <t>http://docs.cntd.ru/document/463800978</t>
  </si>
  <si>
    <t>434469,7 </t>
  </si>
  <si>
    <t>454889,7 </t>
  </si>
  <si>
    <t>343162,4 </t>
  </si>
  <si>
    <t>944639,0 </t>
  </si>
  <si>
    <t>1152735,1 </t>
  </si>
  <si>
    <t>593833,2 </t>
  </si>
  <si>
    <t>127277,5 </t>
  </si>
  <si>
    <t>24161,5 </t>
  </si>
  <si>
    <t> 26638,1 </t>
  </si>
  <si>
    <t>Постановление Правительства Республики Башкортостан N 458</t>
  </si>
  <si>
    <t>Министерство сельского хозяйства Республики Башкортостан</t>
  </si>
  <si>
    <t>http://docs.cntd.ru/document/463500505</t>
  </si>
  <si>
    <t>6244097,6 </t>
  </si>
  <si>
    <t>12741576,7 </t>
  </si>
  <si>
    <t> 278106,5</t>
  </si>
  <si>
    <t> 59278,8</t>
  </si>
  <si>
    <t>198076,5 </t>
  </si>
  <si>
    <t>194000,0 </t>
  </si>
  <si>
    <t>422731,3 </t>
  </si>
  <si>
    <t>22762,5 </t>
  </si>
  <si>
    <t>Техническая и технологическая модернизация, инновационное развитие сельскохозяйственного производства</t>
  </si>
  <si>
    <t>4785842,8 </t>
  </si>
  <si>
    <t>622961,5 </t>
  </si>
  <si>
    <t>Устойчивое развитие сельских территорий Республики Башкортостан до 2020 года</t>
  </si>
  <si>
    <t>5879586,7 </t>
  </si>
  <si>
    <t>3552542,7 </t>
  </si>
  <si>
    <t>Развитие мелиорации земель сельскохозяйственного назначения в Республике Башкортостан в 2014 - 2020 годах</t>
  </si>
  <si>
    <t>441501,0 </t>
  </si>
  <si>
    <t>Постановление Правительства Новгородской области N 271</t>
  </si>
  <si>
    <t>Департамент сельского хозяйства и продовольствия Новгородской области</t>
  </si>
  <si>
    <t>http://docs.cntd.ru/document/460208071</t>
  </si>
  <si>
    <t>Постановление Правительства Челябинской области N 690-П</t>
  </si>
  <si>
    <t>Министерство сельского хозяйства Челябинской области</t>
  </si>
  <si>
    <t>http://docs.cntd.ru/document/432886215</t>
  </si>
  <si>
    <t>Развитие овощеводства открытого и защищенного грунта и семенного картофелеводства на 2016 - 2020 годы</t>
  </si>
  <si>
    <t>Поддержка племенного дела, селекции и семеноводства в Челябинской области в период 2016 - 2020 годов</t>
  </si>
  <si>
    <t>Развитие товарной аквакультуры (товарного рыбоводства) в Челябинской области на 2016 - 2020 годы</t>
  </si>
  <si>
    <t> 25000,00</t>
  </si>
  <si>
    <t>Устойчивое развитие сельских территорий в Челябинской области на 2016 - 2020 годы</t>
  </si>
  <si>
    <t> 100000,00</t>
  </si>
  <si>
    <t>Развитие агропромышленного комплекса Архангельской области</t>
  </si>
  <si>
    <t xml:space="preserve"> Постановление Правительства Архангельской области N 436-пп</t>
  </si>
  <si>
    <t>Министерство агропромышленного комплекса и торговли Архангельской области</t>
  </si>
  <si>
    <t>http://docs.cntd.ru/document/962035517</t>
  </si>
  <si>
    <t>Развитие рыбохозяйственного коплекса</t>
  </si>
  <si>
    <t>Развитие производства, переработки и реализации сельскохозяйственной продукции в Новосибирской области</t>
  </si>
  <si>
    <t>Постановление Правительства Новосибирской области N 37-п</t>
  </si>
  <si>
    <t>Министерство сельского хозяйства Новосибирской области</t>
  </si>
  <si>
    <t>http://docs.cntd.ru/document/465710313</t>
  </si>
  <si>
    <t>13 191 367,9 </t>
  </si>
  <si>
    <t>Развитие мелиорации сельскохозяйственных земель в Новосибирской области на 2015-2020 годы</t>
  </si>
  <si>
    <t>Развитие мелиорации земель сельскохозяйственного назначения и подотрасли растениеводства, переработки и реализации продукции растениеводства.</t>
  </si>
  <si>
    <t>Постановлением Правительства Пермского края
N 1320-п</t>
  </si>
  <si>
    <t>Министерство сельского хозяйства и продовольствия Пермского края</t>
  </si>
  <si>
    <t>http://docs.cntd.ru/document/494904084</t>
  </si>
  <si>
    <t>Развитие подотрасли животноводства, переработки и реализации продукции животноводства.</t>
  </si>
  <si>
    <t>Поддержка малых форм хозяйствования.</t>
  </si>
  <si>
    <t>Техническая и технологическая модернизация, инновационное развитие.</t>
  </si>
  <si>
    <t>Устойчивое развитие сельских территорий.</t>
  </si>
  <si>
    <t>Постановление Правительства Республики Калмыкия N 457</t>
  </si>
  <si>
    <t>Министерство сельского хозяйства Республики Калмыкия</t>
  </si>
  <si>
    <t>http://docs.cntd.ru/document/460202702</t>
  </si>
  <si>
    <t>Развитие рыбохозяйственного комплекса</t>
  </si>
  <si>
    <t>4 005,0 </t>
  </si>
  <si>
    <t>68 085,8 </t>
  </si>
  <si>
    <t>1 829,2 </t>
  </si>
  <si>
    <t>Развитие мелиорации сельскохозяйственных земель</t>
  </si>
  <si>
    <t>Устойчивое развитие сельских территорий Республики Калмыкия на 2014 - 2017 годы и на период до 2020 года</t>
  </si>
  <si>
    <t>Развитие коневодства</t>
  </si>
  <si>
    <t>9 688,1 </t>
  </si>
  <si>
    <t> 28 500,0</t>
  </si>
  <si>
    <t>Развитие подотрасли животноводства и переработки продукции животноводства</t>
  </si>
  <si>
    <t>Постановление Правительства Республики Карелия N 7-П</t>
  </si>
  <si>
    <t>Министерство сельского, рыбного и охотничьего хозяйства Республики Карелия</t>
  </si>
  <si>
    <t>http://docs.cntd.ru/document/919512745</t>
  </si>
  <si>
    <t>Развитие подотрасли растениеводства и переработки продукции растениеводства</t>
  </si>
  <si>
    <t>Развитие мелиорации земель сельскохозяйственного назначения, повышение плодородия почв</t>
  </si>
  <si>
    <t>Развитие охотничьего хозяйства</t>
  </si>
  <si>
    <t>Постановление Правительства Республики Хакасия N 781</t>
  </si>
  <si>
    <t>Министерство сельского хозяйства и продовольствия Республики Хакасия</t>
  </si>
  <si>
    <t>http://docs.cntd.ru/document/453366265</t>
  </si>
  <si>
    <t>Развитие малых форм хозяйствования на селе</t>
  </si>
  <si>
    <t>85600,0 </t>
  </si>
  <si>
    <t>116457,0 </t>
  </si>
  <si>
    <t>370631,0 </t>
  </si>
  <si>
    <t>22000,0 </t>
  </si>
  <si>
    <t>Развитие товарного рыбоводства и рыболовства</t>
  </si>
  <si>
    <t>29000,0 </t>
  </si>
  <si>
    <t>Развитие мелиорируемых земель сельскохозяйственного назначения на территории Республики Хакасия</t>
  </si>
  <si>
    <t>Создание общих условий функционирования сельского хозяйства и регулирование рынков сельскохозяйственной продукции, сырья и продовольствия</t>
  </si>
  <si>
    <t>Республика Алтай</t>
  </si>
  <si>
    <t>Развитие малого и среднего предпринимательства в Республике Алтай</t>
  </si>
  <si>
    <t>Постановление Правительства Республики Алтай N 245</t>
  </si>
  <si>
    <t>Министерство экономического развития и туризма Республики Алтай</t>
  </si>
  <si>
    <t>http://docs.cntd.ru/document/473313539</t>
  </si>
  <si>
    <t>182903,74 </t>
  </si>
  <si>
    <t> 12164,00</t>
  </si>
  <si>
    <t>Развитие института социальных инвесторов в Республике Алтай</t>
  </si>
  <si>
    <t>Ямало-ненецкий автономный округ</t>
  </si>
  <si>
    <t>Развитие малого и среднего предпринимательства в Ямало-Ненецком автономном округе</t>
  </si>
  <si>
    <t>Постановление Правительства Ямало-Ненецкого автономного округа N 1111-П</t>
  </si>
  <si>
    <t>Департамент экономики Ямало-Ненецкого автономного округа</t>
  </si>
  <si>
    <t>http://docs.cntd.ru/document/460284271</t>
  </si>
  <si>
    <t>Улучшение инвестиционного климата и формирование системы обеспечения стабильного развития реального сектора экономики в Ямало-Ненецком автономном округе</t>
  </si>
  <si>
    <t>76384 </t>
  </si>
  <si>
    <t>Развитие научной и научно-технической деятельности</t>
  </si>
  <si>
    <t>Постановление Правительства Ямало-Ненецкого автономного округа N 1096-П</t>
  </si>
  <si>
    <t>Департамент по науке и инновациям Ямало-Ненецкого автономного округа</t>
  </si>
  <si>
    <t>http://docs.cntd.ru/document/460282983</t>
  </si>
  <si>
    <t>Развитие научной деятельности в области археологии</t>
  </si>
  <si>
    <t>Амурская область</t>
  </si>
  <si>
    <t>Развитие экономического потенциала и формирование благоприятного инвестиционного климата на территории Амурской области".</t>
  </si>
  <si>
    <t>Постановление Правительства Амурской области № 445</t>
  </si>
  <si>
    <t>Министерство экономического развития Амурской области</t>
  </si>
  <si>
    <t>http://docs.cntd.ru/document/326141002</t>
  </si>
  <si>
    <t>Развитие субъектов малого и среднего предпринимательства на территории Амурской области</t>
  </si>
  <si>
    <t>Развитие внутреннего и въездного туризма в Амурской области</t>
  </si>
  <si>
    <t>Республика Саха (Якутия)</t>
  </si>
  <si>
    <t>Развитие системы стимулирования научно-инновационной деятельности в Республике Саха (Якутия)</t>
  </si>
  <si>
    <t>Указ Президента Республики Саха (Якутия) N 953</t>
  </si>
  <si>
    <t>Государственный комитет Республики Саха (Якутия) по инновационной политике и науке</t>
  </si>
  <si>
    <t>2012 - 2019 гг.</t>
  </si>
  <si>
    <t>http://docs.cntd.ru/document/473509460</t>
  </si>
  <si>
    <t>Формирование и развитие инфраструктуры региональной научно-инновационной системы Республики Саха (Якутия)</t>
  </si>
  <si>
    <t>Развитие биотехнологий в Республике Саха (Якутия)</t>
  </si>
  <si>
    <t>2013 - 2019 гг.</t>
  </si>
  <si>
    <t xml:space="preserve">Повышение конкурентоспособности субъектов малого и среднего предпринимательства, производящих и реализующих товары (работы, услуги)
</t>
  </si>
  <si>
    <t>Указ Президента Республики Саха (Якутия) N 980</t>
  </si>
  <si>
    <t>Министерство по делам предпринимательства и развития туризма Республики Саха (Якутия)</t>
  </si>
  <si>
    <t>http://docs.cntd.ru/document/423845475</t>
  </si>
  <si>
    <t>3 810 000,00 </t>
  </si>
  <si>
    <t>Камчатский край</t>
  </si>
  <si>
    <t>Постановление Правительства Камчатского края N 521-П</t>
  </si>
  <si>
    <t>Министерство экономического развития, предпринимательства и торговли Камчатского края</t>
  </si>
  <si>
    <t>http://docs.cntd.ru/document/460221627</t>
  </si>
  <si>
    <t>Развитие субъектов малого и среднего предпринимательства</t>
  </si>
  <si>
    <t>Магаданская область</t>
  </si>
  <si>
    <t>Развитие малого и среднего предпринимательства в Магаданской области</t>
  </si>
  <si>
    <t>Постановление администрации Магаданской области N 1146-па</t>
  </si>
  <si>
    <t>Министерство экономического развития, инвестиционной политики и инноваций Магаданской области</t>
  </si>
  <si>
    <t>2014-2020 гг.</t>
  </si>
  <si>
    <t>http://docs.cntd.ru/document/460213049</t>
  </si>
  <si>
    <t>Инновационное развитие Магаданской области</t>
  </si>
  <si>
    <t> 38 900,0</t>
  </si>
  <si>
    <t>Формирование благоприятной инвестиционной среды в Магаданской области</t>
  </si>
  <si>
    <t> 35 009,0 </t>
  </si>
  <si>
    <t>Республика Адыгея</t>
  </si>
  <si>
    <t>Постановление Кабинета Министров Республики Адыгея N 269</t>
  </si>
  <si>
    <t>Министерство экономического развития и торговли Республики Адыгея</t>
  </si>
  <si>
    <t>http://docs.cntd.ru/document/460210210</t>
  </si>
  <si>
    <t>Сахалинская область</t>
  </si>
  <si>
    <t>Развитие инвестиционного потенциала Сахалинской области</t>
  </si>
  <si>
    <t>Постановление Правительства Сахалинской области № 352</t>
  </si>
  <si>
    <t>Министерство экономического развития Сахалинской области</t>
  </si>
  <si>
    <t>http://docs.cntd.ru/document/460161112</t>
  </si>
  <si>
    <t>Развитие малого и среднего предпринимательства в Сахалинской области</t>
  </si>
  <si>
    <t>Карачаево-Черкесская Республика</t>
  </si>
  <si>
    <t>Поддержка и развитие малого и среднего предпринимательства в Карачаево-Черкесской Республике на 2014 - 2017 годы</t>
  </si>
  <si>
    <t>Постановление Правительства Карачаево-Черкесской Республики N 360</t>
  </si>
  <si>
    <t>Министерство экономического развития Карачаево-Черкесской Республики</t>
  </si>
  <si>
    <t>http://docs.cntd.ru/document/424053854</t>
  </si>
  <si>
    <t>Создание благоприятных условий для привлечения инвестиций в Карачаево-Черкесскую Республику на период до 2016 года</t>
  </si>
  <si>
    <t>21306,6 </t>
  </si>
  <si>
    <t>Республика Северная Осетия - Алания</t>
  </si>
  <si>
    <t>Поддержка и развитие малого, среднего предпринимательства в Республике Северная Осетия-Алания</t>
  </si>
  <si>
    <t>Постановление Правительства Республики Северная Осетия-Алания N 412</t>
  </si>
  <si>
    <t>Министерство экономического развития Республики Северная Осетия-Алания</t>
  </si>
  <si>
    <t>http://docs.cntd.ru/document/460219170</t>
  </si>
  <si>
    <t>Развитие инвестиционной деятельности в Республике Северная Осетия-Алания</t>
  </si>
  <si>
    <t>24600,00 </t>
  </si>
  <si>
    <t>Еврейская автономная область</t>
  </si>
  <si>
    <t>Создание благоприятного инвестиционного климата на территории Еврейской автономной области</t>
  </si>
  <si>
    <t>Постановление правительства Еврейской автономной областиN 495-пп</t>
  </si>
  <si>
    <t xml:space="preserve">Управление экономики правительства Еврейской автономной области </t>
  </si>
  <si>
    <t>http://docs.cntd.ru/document/460218816</t>
  </si>
  <si>
    <t>Развитие малого и среднего предпринимательства в Еврейской автономной области</t>
  </si>
  <si>
    <t>Развитие туризма в Еврейской автономной области</t>
  </si>
  <si>
    <t>Республика Ингушетия</t>
  </si>
  <si>
    <t>Постановление Правительства Республики Ингушетия № 145</t>
  </si>
  <si>
    <t>Министерство экономического развития Республики Ингушетия</t>
  </si>
  <si>
    <t>http://docs.cntd.ru/document/412712434</t>
  </si>
  <si>
    <t>200125,7 </t>
  </si>
  <si>
    <t>Республика Дагестан</t>
  </si>
  <si>
    <t>Создание благоприятных условий для привлечения инвестиций в экономику Республики Дагестан на 2015-2017 годы</t>
  </si>
  <si>
    <t>Постановление Правительства Республики Дагестан  N 651</t>
  </si>
  <si>
    <t>Министерство промышленности, торговли и инвестиций Республики Дагестан</t>
  </si>
  <si>
    <t>http://docs.cntd.ru/document/428593047</t>
  </si>
  <si>
    <t>Развитие малого и среднего предпринимательства в Республике Дагестан на 2015-2017 годы</t>
  </si>
  <si>
    <t>1733,889 </t>
  </si>
  <si>
    <t>Чеченская Республика</t>
  </si>
  <si>
    <t>Создание благоприятных условий для привлечения инвестиций в экономику Чеченской Республики</t>
  </si>
  <si>
    <t>Постановление Правительства Чеченской Республики N 330</t>
  </si>
  <si>
    <t>Министерство экономического, территориального развития и торговли Чеченской Республики</t>
  </si>
  <si>
    <t>http://docs.cntd.ru/document/428586910?block=4</t>
  </si>
  <si>
    <t>Поддержка и развитие малого и среднего предпринимательства в Чеченской Республике"</t>
  </si>
  <si>
    <t>Постановление Правительства Чеченской Республики N 350</t>
  </si>
  <si>
    <t>Комитет Правительства Чеченской Республики по малому бизнесу и предпринимательству</t>
  </si>
  <si>
    <t>http://docs.cntd.ru/document/422400609</t>
  </si>
  <si>
    <t>Чукотский автономный округ</t>
  </si>
  <si>
    <t>Государственная поддержка малого и среднего предпринимательства</t>
  </si>
  <si>
    <t>Постановление Правительства Чукотского автономного округа N 410</t>
  </si>
  <si>
    <t>Департамент финансов, экономики и имущественных отношений Чукотского автономного округа</t>
  </si>
  <si>
    <t>http://docs.cntd.ru/document/460190257</t>
  </si>
  <si>
    <t>Финансовое обеспечение государственного задания на оказание государственных услуг (выполнение работ)</t>
  </si>
  <si>
    <t>Поддержка хозяйствующих субъектов, осуществляющих деятельность в сельской местности и торговой сфере</t>
  </si>
  <si>
    <t>Стимулирование роста объемов промышленного производства, внедрения инноваций и технического перевооружения промышленности</t>
  </si>
  <si>
    <t>Постановление Правительства Пензенской области N 810-пП</t>
  </si>
  <si>
    <t>http://docs.cntd.ru/document/424033577</t>
  </si>
  <si>
    <t>Развитие предприятий оборонно-промышленного комплекса</t>
  </si>
  <si>
    <t>Постановление Правительства области N 412-П</t>
  </si>
  <si>
    <t xml:space="preserve">Министерство промышленности и энергетики области </t>
  </si>
  <si>
    <t>http://docs.cntd.ru/document/467706995</t>
  </si>
  <si>
    <t>Развитие предприятий транспортного машиностроения</t>
  </si>
  <si>
    <t>Развитие предприятий нефтегазового и энергетического машиностроения</t>
  </si>
  <si>
    <t>Развитие предприятий металлургии</t>
  </si>
  <si>
    <t>Развитие предприятий химической, нефтехимической, композитной и стекольной промышленности</t>
  </si>
  <si>
    <t>Развитие предприятий легкой, мебельной промышленности и полиграфии</t>
  </si>
  <si>
    <t>Развитие предприятий - производителей медицинской техники и изделий медико-биологического назначения</t>
  </si>
  <si>
    <t>Развитие и государственная поддержка промышленных предприятий обрабатывающих производств</t>
  </si>
  <si>
    <t>Развитие обрабатывающей и добывающей промышленности в Республике Алтай</t>
  </si>
  <si>
    <t>Развитие промышленности, внешнеэкономической деятельности, конкуренции</t>
  </si>
  <si>
    <t>Развитие электроэнергетики Сахалинской области</t>
  </si>
  <si>
    <t>Постановление Правительства Сахалинской области N 808</t>
  </si>
  <si>
    <t>2014 - 2016 годы;
2017 - 2020 годы</t>
  </si>
  <si>
    <t>http://docs.cntd.ru/document/410801042</t>
  </si>
  <si>
    <t> 1502000</t>
  </si>
  <si>
    <t>53712 </t>
  </si>
  <si>
    <t>1255500 </t>
  </si>
  <si>
    <t>Газификация Сахалинской области</t>
  </si>
  <si>
    <t>http://docs.cntd.ru/document/410801043</t>
  </si>
  <si>
    <t>846578 </t>
  </si>
  <si>
    <t> 400000</t>
  </si>
  <si>
    <t>957722 </t>
  </si>
  <si>
    <t>Развитие угольной отрасли Сахалинской области</t>
  </si>
  <si>
    <t>Развитие промышленности Республики Ингушетия и повышение ее конкурентоспособности</t>
  </si>
  <si>
    <t>Постановление Правительства Республики Ингушетия N 231</t>
  </si>
  <si>
    <t>Комитет промышленности, транспорта, связи и энергетики Республики Ингушетия</t>
  </si>
  <si>
    <t>http://docs.cntd.ru/document/430566263</t>
  </si>
  <si>
    <t>Модернизация промышленности Республики Дагестан на 2015-2020 годы</t>
  </si>
  <si>
    <t>Постановление Правительства Республики Дагестан N 654</t>
  </si>
  <si>
    <t>http://docs.cntd.ru/document/430600030</t>
  </si>
  <si>
    <t>Индустриальные парки Республики Дагестан</t>
  </si>
  <si>
    <t>Развитие промышленности в Чеченской Республике</t>
  </si>
  <si>
    <t>Постановление Правительства Чеченской Республики N 315</t>
  </si>
  <si>
    <t>Министерство промышленности и энергетики Чеченской Республики</t>
  </si>
  <si>
    <t>http://docs.cntd.ru/document/412701676</t>
  </si>
  <si>
    <t>2 008 125,0 </t>
  </si>
  <si>
    <t>Энергосбережение и повышение энергоэффективности в Чеченской Республике</t>
  </si>
  <si>
    <t> 275 625,0</t>
  </si>
  <si>
    <t>522 500,0 </t>
  </si>
  <si>
    <t>625 035,0 </t>
  </si>
  <si>
    <t> 528 920,0</t>
  </si>
  <si>
    <t>Развитие предприятий промышленности строительных материалов и индустриального домостроения в Чеченской Республике</t>
  </si>
  <si>
    <t>2017 - 2019 гг.</t>
  </si>
  <si>
    <t>Газификация Чеченской Республики</t>
  </si>
  <si>
    <t>1 151 780,0 </t>
  </si>
  <si>
    <t> 3 000 000,0</t>
  </si>
  <si>
    <t>1 139 160,0 </t>
  </si>
  <si>
    <t>Республика Северная Осетия-Алания</t>
  </si>
  <si>
    <t>Развитие промышленности (кроме пищевой, полиграфической) Республики Северная Осетия-Алания в 2014 - 2016 годах</t>
  </si>
  <si>
    <t>Постановление Правительства Республики Северная Осетия-Алания N 415</t>
  </si>
  <si>
    <t>Министерство промышленной и транспортной политики Республики Северная Осетия-Алания</t>
  </si>
  <si>
    <t>http://docs.cntd.ru/document/460220543</t>
  </si>
  <si>
    <t>Карачаево-Черекесская Республика</t>
  </si>
  <si>
    <t>Развитие промышленного производства, энергетики и связи в Карачаево-Черкесской Республике на 2014 - 2017 годы</t>
  </si>
  <si>
    <t>Постановление Правительства Карачаево-Черкесской Республики N 365</t>
  </si>
  <si>
    <t>Министерство промышленности и энергетики Карачаево-Черкесской Республики</t>
  </si>
  <si>
    <t>http://docs.cntd.ru/document/412702525</t>
  </si>
  <si>
    <t>Поддержка сельскохозяйственного производства</t>
  </si>
  <si>
    <t>Постановление Правительства Калининградской области № 28</t>
  </si>
  <si>
    <t>Министерство сельского хозяйства Калининградской области</t>
  </si>
  <si>
    <t>http://www.gp.specagro.ru/download/index/id/24203</t>
  </si>
  <si>
    <t>Постановление Правительства Пензенской области N 691-пП</t>
  </si>
  <si>
    <t xml:space="preserve"> Министерство сельского хозяйства Пензенской области</t>
  </si>
  <si>
    <t>http://docs.cntd.ru/document/424055925</t>
  </si>
  <si>
    <t>302735,8 </t>
  </si>
  <si>
    <t>868331,1 </t>
  </si>
  <si>
    <t>9438606,2 </t>
  </si>
  <si>
    <t>2202006,2 </t>
  </si>
  <si>
    <t>6976722,4 </t>
  </si>
  <si>
    <t> 272568,7</t>
  </si>
  <si>
    <t>271879,0 </t>
  </si>
  <si>
    <t> 937792,4 </t>
  </si>
  <si>
    <t> 281408,0</t>
  </si>
  <si>
    <t>74983,3 </t>
  </si>
  <si>
    <t>24100,3 </t>
  </si>
  <si>
    <t> 26443,5</t>
  </si>
  <si>
    <t> 63400,1 </t>
  </si>
  <si>
    <t>321262,0 </t>
  </si>
  <si>
    <t>220784,0 </t>
  </si>
  <si>
    <t>65538,4 </t>
  </si>
  <si>
    <t>106487,3 </t>
  </si>
  <si>
    <t>21000,0 </t>
  </si>
  <si>
    <t>Развитие мелиорации земель сельскохозяйственного назначения Пензенской области на 2014 - 2020 годы</t>
  </si>
  <si>
    <t> 36045,9 </t>
  </si>
  <si>
    <t>Устойчивое развитие сельских территорий Пензенской области на 2014 - 2017 годы и на период до 2020 года</t>
  </si>
  <si>
    <t>1662411,2 </t>
  </si>
  <si>
    <t>276693,1 </t>
  </si>
  <si>
    <t>236599,7 </t>
  </si>
  <si>
    <t> 32206,1</t>
  </si>
  <si>
    <t>19964,8 </t>
  </si>
  <si>
    <t>Развитие подотрасли растениеводства, переработки и реализации продукции растениеводства на 2014-2020 годы</t>
  </si>
  <si>
    <t>Постановление Правительства области N 520-П</t>
  </si>
  <si>
    <t>Министерство сельского хозяйства Саратовской области</t>
  </si>
  <si>
    <t>http://docs.cntd.ru/document/977400942</t>
  </si>
  <si>
    <t>1007950,1 </t>
  </si>
  <si>
    <t> 914846,1</t>
  </si>
  <si>
    <t> 947178,4 </t>
  </si>
  <si>
    <t>Развитие подотрасли животноводства, переработки и реализации продукции животноводства на 2014-2020 годы</t>
  </si>
  <si>
    <t> 8765,5</t>
  </si>
  <si>
    <t>309135,0 </t>
  </si>
  <si>
    <t>18324,0 </t>
  </si>
  <si>
    <t>Поддержка малых форм хозяйствования на 2014-2020 годы"; подпрограмма 4 "Техническая и технологическая модернизация, научно-инновационное развитие на 2014-2020 годы</t>
  </si>
  <si>
    <t>11910,8 </t>
  </si>
  <si>
    <t>Устойчивое развитие сельских территорий Саратовской области на 2014-2020 годы</t>
  </si>
  <si>
    <t>100,0 </t>
  </si>
  <si>
    <t>77885,0 </t>
  </si>
  <si>
    <t>Развитие мелиорации сельскохозяйственных земель Саратовской области на 2014-2020 годы</t>
  </si>
  <si>
    <t> 239897,4 </t>
  </si>
  <si>
    <t> 60000,0</t>
  </si>
  <si>
    <t>Развитие овощеводства открытого и защищенного грунта и семенного картофелеводства на 2016-2020 годы</t>
  </si>
  <si>
    <t>34378,0 </t>
  </si>
  <si>
    <t>Развитие мясного скотоводства на 2016-2020 годы</t>
  </si>
  <si>
    <t>Поддержка племенного дела, селекции и семеноводства на 2016-2020 годы</t>
  </si>
  <si>
    <t> 774325,3 </t>
  </si>
  <si>
    <t>7882,3 </t>
  </si>
  <si>
    <t> 530802,6</t>
  </si>
  <si>
    <t>8600,0 </t>
  </si>
  <si>
    <t> 660181,3 </t>
  </si>
  <si>
    <t>Развитие оптово-распределительных центров и инфраструктуры системы социального питания на 2016-2020 годы</t>
  </si>
  <si>
    <t>4787731,0 </t>
  </si>
  <si>
    <t> 20000,0</t>
  </si>
  <si>
    <t>Техническая и технологическая модернизация, научно-инновационное развитие на 2014-2020 годы</t>
  </si>
  <si>
    <t>143607,0 </t>
  </si>
  <si>
    <t>40500,0 </t>
  </si>
  <si>
    <t>Развитие молочного скотоводства на 2016-2020 годы</t>
  </si>
  <si>
    <t> 58843,6 </t>
  </si>
  <si>
    <t>13858,5 </t>
  </si>
  <si>
    <t> 202698,0</t>
  </si>
  <si>
    <t>10668,3 </t>
  </si>
  <si>
    <t>12000,0 </t>
  </si>
  <si>
    <t>Постановление Правительства Ханты-Мансийского автономного округа - Югры N 420-п</t>
  </si>
  <si>
    <t xml:space="preserve">Департамент природных ресурсов и несырьевого сектора экономики Ханты-Мансийского автономного округа - Югры </t>
  </si>
  <si>
    <t>http://docs.cntd.ru/document/453134693</t>
  </si>
  <si>
    <t>Развитие прочего животноводства</t>
  </si>
  <si>
    <t>Повышение эффективности использования и развитие ресурсного потенциала рыбохозяйственного комплекса</t>
  </si>
  <si>
    <t>Развитие системы заготовки и переработки дикоросов</t>
  </si>
  <si>
    <t>Постановление Кабинета Министров Чувашской Республики N 567</t>
  </si>
  <si>
    <t>Министерство сельского хозяйства Чувашской Республики</t>
  </si>
  <si>
    <t>http://docs.cntd.ru/document/473610589</t>
  </si>
  <si>
    <t>Устойчивое развитие сельских территорий Чувашской Республики</t>
  </si>
  <si>
    <t> 6484400,04</t>
  </si>
  <si>
    <t>Развитие мелиорации земель сельскохозяйственного назначения Чувашской Республики</t>
  </si>
  <si>
    <t>150750,0 </t>
  </si>
  <si>
    <t>Постановление Правительства Республики Алтай N 242</t>
  </si>
  <si>
    <t>Министерство сельского хозяйства Республики Алтай</t>
  </si>
  <si>
    <t>http://docs.cntd.ru/document/473313505</t>
  </si>
  <si>
    <t>Развитие животноводства и переработки продукции животноводства</t>
  </si>
  <si>
    <t>511596,80 </t>
  </si>
  <si>
    <t>215877,70 </t>
  </si>
  <si>
    <t> 212813,70</t>
  </si>
  <si>
    <t>396957,00 </t>
  </si>
  <si>
    <t>31165,0 </t>
  </si>
  <si>
    <t>90000,00 </t>
  </si>
  <si>
    <t>324696,40 </t>
  </si>
  <si>
    <t> 15832,07 </t>
  </si>
  <si>
    <t> 21574,73</t>
  </si>
  <si>
    <t> 17424,54 </t>
  </si>
  <si>
    <t>Развитие мелиорации</t>
  </si>
  <si>
    <t>29066,90 </t>
  </si>
  <si>
    <t>Развитие семенного картофелеводства, овощеводства открытого и защищенного грунта</t>
  </si>
  <si>
    <t> 1910,0</t>
  </si>
  <si>
    <t> 600,0</t>
  </si>
  <si>
    <t>Развитие северного оленеводства, переработки и реализации продукции оленеводства Ямало-Ненецкого автономного округа</t>
  </si>
  <si>
    <t>Постановление Правительства Ямало-Ненецкого автономного округа N 964-П</t>
  </si>
  <si>
    <t>Департамент агропромышленного комплекса, торговли и продовольствия Ямало-Ненецкого автономного округа</t>
  </si>
  <si>
    <t>http://docs.cntd.ru/document/460230694</t>
  </si>
  <si>
    <t>Развитие животноводства, переработки и реализации продукции животноводства Ямало-Ненецкого автономного округа</t>
  </si>
  <si>
    <t>Развитие растениеводства, переработки и реализации продукции растениеводства Ямало-Ненецкого автономного округа</t>
  </si>
  <si>
    <t>Развитие рыболовства Ямало-Ненецкого автономного округа</t>
  </si>
  <si>
    <t>Устойчивое развитие сельских территорий Ямало-Ненецкого автономного округа</t>
  </si>
  <si>
    <t>Постановление Правительства Амурской области № 447</t>
  </si>
  <si>
    <t>Министерство сельского хозяйства Амурской области</t>
  </si>
  <si>
    <t>http://docs.cntd.ru/document/326137734</t>
  </si>
  <si>
    <t>Развитие мелиорации сельскохозяйственных земель области</t>
  </si>
  <si>
    <t> 20400</t>
  </si>
  <si>
    <t>78630,0 </t>
  </si>
  <si>
    <t>102463,4 </t>
  </si>
  <si>
    <t>1790,0 </t>
  </si>
  <si>
    <t> Поддержка малых форм хозяйствования</t>
  </si>
  <si>
    <t> 37768,0</t>
  </si>
  <si>
    <t> 76150,0</t>
  </si>
  <si>
    <t> 80060,0</t>
  </si>
  <si>
    <t>35233,0 </t>
  </si>
  <si>
    <t> 214565,0 </t>
  </si>
  <si>
    <t>222565,0 </t>
  </si>
  <si>
    <t>636149,6 </t>
  </si>
  <si>
    <t>Указ Президента Республики Саха (Якутия) N 934</t>
  </si>
  <si>
    <t>Министерство сельского хозяйства и продовольственной политики Республики Саха (Якутия)</t>
  </si>
  <si>
    <t>http://docs.cntd.ru/document/473509401</t>
  </si>
  <si>
    <t>Развитие табунного коневодства</t>
  </si>
  <si>
    <t>Развитие традиционных отраслей Севера</t>
  </si>
  <si>
    <t>Развитие пищевой и перерабатывающей промышленности</t>
  </si>
  <si>
    <t>Развитие мелиорации сельскохозяйственных земель на 2012 - 2020 годы</t>
  </si>
  <si>
    <t>Развитие кооперации и малых форм хозяйствования на селе</t>
  </si>
  <si>
    <t>Строительство производственных объектов, техническая и технологическая модернизация агропромышленного комплекса</t>
  </si>
  <si>
    <t> 925,1</t>
  </si>
  <si>
    <t> 396,2</t>
  </si>
  <si>
    <t> 810,3</t>
  </si>
  <si>
    <t xml:space="preserve">Развитие растениеводства и мелиорации земель сельскохозяйственного назначения </t>
  </si>
  <si>
    <t>Постановление Правительства Камчатского края № 523-П</t>
  </si>
  <si>
    <t>Министерство сельского хозяйства, пищевой и
перерабатывающей промышленности Камчатского
края</t>
  </si>
  <si>
    <t>http://docs.cntd.ru/document/460267857</t>
  </si>
  <si>
    <t> 116 860,00</t>
  </si>
  <si>
    <t> 5 000,0</t>
  </si>
  <si>
    <t> 147 880,9300</t>
  </si>
  <si>
    <t>Техническая и технологическая модернизация, инновационное развитие агропромышленного комплекса Камчатского края</t>
  </si>
  <si>
    <t> 6 503,8050</t>
  </si>
  <si>
    <t> 63 875,000</t>
  </si>
  <si>
    <t> 64 000,00</t>
  </si>
  <si>
    <t>Повышение уровня кадрового потенциала и информационного обеспечения агропромышленного комплекса Камчатского края</t>
  </si>
  <si>
    <t> 150,00</t>
  </si>
  <si>
    <t>Постановление Администрации Магаданской области № 1143-па</t>
  </si>
  <si>
    <t>Комитет сельского хозяйства и продовольствия Магаданской области</t>
  </si>
  <si>
    <t>http://docs.cntd.ru/document/460212900</t>
  </si>
  <si>
    <t>351 058,2 </t>
  </si>
  <si>
    <t>49 102,9 </t>
  </si>
  <si>
    <t> 53 261,2 </t>
  </si>
  <si>
    <t>55 338,5 </t>
  </si>
  <si>
    <t> 940 276,1 </t>
  </si>
  <si>
    <t>99 920,6 </t>
  </si>
  <si>
    <t>Поддержка малых форм хозяйстваования</t>
  </si>
  <si>
    <t> 9 061,9</t>
  </si>
  <si>
    <t>70 417,8 </t>
  </si>
  <si>
    <t> 53 991,3</t>
  </si>
  <si>
    <t>8 943,0 </t>
  </si>
  <si>
    <t>13 846,5 </t>
  </si>
  <si>
    <t>118 933,2 </t>
  </si>
  <si>
    <t>2 441,6 </t>
  </si>
  <si>
    <t> 813,1</t>
  </si>
  <si>
    <t> 21 141,0</t>
  </si>
  <si>
    <t>Постановление Кабинета Министров Республики Адыгея
N 254</t>
  </si>
  <si>
    <t>Министерство сельского хозяйства Республики Адыгея</t>
  </si>
  <si>
    <t>http://docs.cntd.ru/document/424052762</t>
  </si>
  <si>
    <t>Техническая и технологическая модернизация, инновационное и информационное обеспечение сельскохозяйственного производства</t>
  </si>
  <si>
    <t>Постановление Правительства Сахалинской областиN 427</t>
  </si>
  <si>
    <t>Министерство сельского хозяйства, торговли и продовольствия Сахалинской области</t>
  </si>
  <si>
    <t>http://docs.cntd.ru/document/460170381</t>
  </si>
  <si>
    <t> 428033,0</t>
  </si>
  <si>
    <t>Техническая и технологическая модернизация сельского хозяйства</t>
  </si>
  <si>
    <t> 220000,0</t>
  </si>
  <si>
    <t>130172,0 </t>
  </si>
  <si>
    <t>Постановление Правительства Карачаево-Черкесской Республики N 358</t>
  </si>
  <si>
    <t>Министерство сельского хозяйства Карачаево-Черкесской Республики</t>
  </si>
  <si>
    <t>http://docs.cntd.ru/document/460211668</t>
  </si>
  <si>
    <t>Развитие мелиорации земель сельскохозяйственного назначения Карачаево-Черкесской Республики до 2020 года</t>
  </si>
  <si>
    <t>Постановление Правительства Республики Северная Осетия - Алания N 392</t>
  </si>
  <si>
    <t>Министерство сельского хозяйства и продовольствия Республики Северная Осетия-Алания</t>
  </si>
  <si>
    <t>http://docs.cntd.ru/document/460214220</t>
  </si>
  <si>
    <t>Развитие мясного скотоводства 2014-2020 годы</t>
  </si>
  <si>
    <t>Развитие мелиорации земель сельскохозяйственного назначения Республики Северная Осетия-Алания</t>
  </si>
  <si>
    <t>Развитие подотрасли растениеводства, переработки и реализации продукции растениеводства в Еврейской автономной области</t>
  </si>
  <si>
    <t>Постановление правительства Еврейской автономной области
N 462-пп</t>
  </si>
  <si>
    <t>Управление сельского хозяйства правительства Еврейской автономной области</t>
  </si>
  <si>
    <t>http://docs.cntd.ru/document/430660220</t>
  </si>
  <si>
    <t>Развитие подотрасли животноводства, переработки и реализации продукции животноводства в Еврейской автономной области</t>
  </si>
  <si>
    <t>Поддержка малых форм хозяйствования в Еврейской автономной области</t>
  </si>
  <si>
    <t>Техническая и технологическая модернизация в Еврейской автономной области</t>
  </si>
  <si>
    <t>2019 - 2020 гг.</t>
  </si>
  <si>
    <t>Развитие мелиорации земель сельскохозяйственного назначения по Еврейской автономной области</t>
  </si>
  <si>
    <t>Развитие молочного скотоводства в Еврейской автономной области</t>
  </si>
  <si>
    <t>Постановление Правительства Республики Ингушетия № 126</t>
  </si>
  <si>
    <t>Министерство сельского хозяйства и продовольствия Республики Ингушетия</t>
  </si>
  <si>
    <t>http://docs.cntd.ru/document/412711406</t>
  </si>
  <si>
    <t>Развитие мелиорации сельскохозяйственных земель Республики Ингушетия</t>
  </si>
  <si>
    <t>Постановление Правительства
Республики Дагестан
N 673</t>
  </si>
  <si>
    <t>Министерство сельского хозяйства и продовольствия Республики Дагестан</t>
  </si>
  <si>
    <t>http://docs.cntd.ru/document/422452925</t>
  </si>
  <si>
    <t>Развитие овощеводства открытого и защищенного грунта и семенного картофелеводства"</t>
  </si>
  <si>
    <t>Развитие виноградарства и виноделия в Республике Дагестан</t>
  </si>
  <si>
    <t>Постановление Правительства Чеченской Республики N 312</t>
  </si>
  <si>
    <t>Министерство сельского хозяйства Чеченской Республики</t>
  </si>
  <si>
    <t>http://docs.cntd.ru/document/423844839</t>
  </si>
  <si>
    <t>543152,494 </t>
  </si>
  <si>
    <t>78386,212 </t>
  </si>
  <si>
    <t>Развитие мелиорации земель сельскохозяйственного назначения в Чеченской Республике на 2014 - 2020 годы</t>
  </si>
  <si>
    <t>Развитие отрасли животноводства, переработки и реализации продукции животноводства</t>
  </si>
  <si>
    <t>Постановление Правительства Чукотского автономного округа N 411</t>
  </si>
  <si>
    <t>Департамент сельскохозяйственной политики и природопользования Чукотского автономного округа</t>
  </si>
  <si>
    <t>http://docs.cntd.ru/document/460190452</t>
  </si>
  <si>
    <t>Развитие традиционных видов промыслов</t>
  </si>
  <si>
    <t>Производство шерсти, кожи, меха</t>
  </si>
  <si>
    <t>Производство кормовых культур и дикоросов</t>
  </si>
  <si>
    <t>Постановление Администрации Приморского края № 392-па</t>
  </si>
  <si>
    <t>Департамент сельского хозяйства и продовольствия Приморского края</t>
  </si>
  <si>
    <t>http://docs.cntd.ru/document/494222351</t>
  </si>
  <si>
    <t>Снижение финансовых рисков и повышение финансовой устойчивости</t>
  </si>
  <si>
    <t>Сохранение и повышение плодородия почв. Ввод в оборот неиспользованной пашни и залежных земель сельскохозяйственного назначения</t>
  </si>
  <si>
    <t>Развитие мелиорации сельскохозяйственных земель Приморского края</t>
  </si>
  <si>
    <t>Развитие подотрасли животноводства, племенного животноводства, комплексного оздоровления стада крупного рогатого скота, переработки и реализации продукции животноводства</t>
  </si>
  <si>
    <t>Поддержка малых форм хозяйствования, садоводческих и дачнических объединений и обществ</t>
  </si>
  <si>
    <t>Производство гречи</t>
  </si>
  <si>
    <t>Отрасль</t>
  </si>
  <si>
    <t>Субсидии муниципальным образованиям на софинансирование расходов по строительству, реконструкции и капитального ремонта объектов</t>
  </si>
  <si>
    <t>Прочие субсидии</t>
  </si>
  <si>
    <t>НАИМЕНОВАНИЕ РЕГ ПРОГРАММЫ</t>
  </si>
  <si>
    <t>Водоотведение</t>
  </si>
  <si>
    <t>Водоснабжение</t>
  </si>
  <si>
    <t>Электроснабжение</t>
  </si>
  <si>
    <t>Газоснабжение</t>
  </si>
  <si>
    <t xml:space="preserve">Утилизация отходов и проч. мероприятия </t>
  </si>
  <si>
    <t xml:space="preserve">Энергоэффективность и энергосбережение </t>
  </si>
  <si>
    <t>Субсидирование затрат на приобретение специализированного оборудования</t>
  </si>
  <si>
    <t xml:space="preserve">Комплексное развитие и модернизация инфраструктуры </t>
  </si>
  <si>
    <t>Теплоэнергетика / Теплоснабжение</t>
  </si>
  <si>
    <t>ГЧП</t>
  </si>
  <si>
    <t xml:space="preserve">Строительство/ Модернизация инфраструктуры </t>
  </si>
  <si>
    <t>Возмещение недополученных доходов организаций</t>
  </si>
  <si>
    <t>Обеспечение производства и подачи коммунальных ресурсов</t>
  </si>
  <si>
    <t>Обеспечение мероприятий по капитальному ремонту</t>
  </si>
  <si>
    <t>Энергоэффективность и энергосбережение</t>
  </si>
  <si>
    <t>ЖКХ</t>
  </si>
  <si>
    <t>Развитие жилищного хозяйства в Ростовской области</t>
  </si>
  <si>
    <t>Постановление Правительства Ростовской области N 603</t>
  </si>
  <si>
    <t>Министерство жилищно-коммунального хозяйства Ростовской области</t>
  </si>
  <si>
    <t>http://docs.cntd.ru/document/460191464</t>
  </si>
  <si>
    <t>тыс. рублей</t>
  </si>
  <si>
    <t>Обеспечение качественными жилищно-коммунальными услугами населения Ростовской области</t>
  </si>
  <si>
    <t>32 387 278,7 тыс. рублей</t>
  </si>
  <si>
    <t>Создание условий для обеспечения качественными коммунальными услугами населения Ростовской области</t>
  </si>
  <si>
    <t>Создание условий для обеспечения доступным и комфортным жильем населения Воронежской области</t>
  </si>
  <si>
    <t>Постановление правительства Воронежской области N 834</t>
  </si>
  <si>
    <t>Департамент строительной политики Воронежской области</t>
  </si>
  <si>
    <t>http://docs.cntd.ru/document/430660680</t>
  </si>
  <si>
    <t>3150981,00 </t>
  </si>
  <si>
    <t> 9921111,67</t>
  </si>
  <si>
    <t>553491,00 </t>
  </si>
  <si>
    <t> 1521580,66 </t>
  </si>
  <si>
    <t>558360,00 </t>
  </si>
  <si>
    <t>1345128,21 </t>
  </si>
  <si>
    <t> 120000,00</t>
  </si>
  <si>
    <t>1745294,90 </t>
  </si>
  <si>
    <t> 1745321,90 </t>
  </si>
  <si>
    <t>Обеспечение доступным и комфортным жильем населения Воронежской области</t>
  </si>
  <si>
    <t>50 120 724,21 тыс. рублей</t>
  </si>
  <si>
    <t>Развитие и модернизация электроэнергетики</t>
  </si>
  <si>
    <t>Постановление правительства Воронежской области N 1181</t>
  </si>
  <si>
    <t>Департамент жилищно-коммунального хозяйства и энергетики Воронежской области</t>
  </si>
  <si>
    <t>http://docs.cntd.ru/document/460270653</t>
  </si>
  <si>
    <t>79393,0 </t>
  </si>
  <si>
    <t>2298523,0 </t>
  </si>
  <si>
    <t> 71893,0 </t>
  </si>
  <si>
    <t>2500,0 </t>
  </si>
  <si>
    <t>2087950,78 </t>
  </si>
  <si>
    <t>Развитие коммунальной и жилищной инфраструктуры Кировской области</t>
  </si>
  <si>
    <t>Постановление Правительства области № 189/838</t>
  </si>
  <si>
    <t>Министерство строительства и жилищно-коммунального хозяйства Кировской области</t>
  </si>
  <si>
    <t>http://docs.cntd.ru/document/973035938</t>
  </si>
  <si>
    <t>Обеспечение доступным и комфортным жильем и коммунальными услугами жителей Кировской области</t>
  </si>
  <si>
    <t>68 909 991,88 тыс. рублей</t>
  </si>
  <si>
    <t>Повышение надежности и эффективности функционирования объектов коммунального хозяйства Тверской области</t>
  </si>
  <si>
    <t>Постановлению Правительства Тверской области N 505-пп</t>
  </si>
  <si>
    <t>Министерство топливно-энергетического комплекса и жилищно-коммунального хозяйства Тверской области</t>
  </si>
  <si>
    <t>http://docs.cntd.ru/document/430664703</t>
  </si>
  <si>
    <t>Жилищно-коммунальное хозяйство и энергетика Тверской области</t>
  </si>
  <si>
    <t>2 993 840,5 тыс.рублей</t>
  </si>
  <si>
    <t>Энергосбережение и повышение энергетической эффективности в Тверской области</t>
  </si>
  <si>
    <t>Чистая вода</t>
  </si>
  <si>
    <t>Постановлению Правительства Московской области № 664/38</t>
  </si>
  <si>
    <t>Министерство жилищно-коммунального хозяйства Московской области</t>
  </si>
  <si>
    <t>http://mosreg.ru/upload/iblock/3e7/gp-razvitie-zhkkh-ot-15.02.2016-86_4.pdf</t>
  </si>
  <si>
    <t>Развитие жилищно-коммунального хозяйства Московской области на 2014 - 2018 годы</t>
  </si>
  <si>
    <t>33 168 625,015 тыс.рублей</t>
  </si>
  <si>
    <t>Модернизация объектов коммунальной инфраструктуры</t>
  </si>
  <si>
    <t>Чистая вода Псковской области</t>
  </si>
  <si>
    <t>Постановление Администрации области N 504</t>
  </si>
  <si>
    <t>Государственный комитет Псковской области по делам строительства и жилищно-коммунального хозяйства</t>
  </si>
  <si>
    <t>http://docs.cntd.ru/document/462704582</t>
  </si>
  <si>
    <t>Обеспечение населения области качественным жильем и коммунальными услугами на 2014-2020 годы</t>
  </si>
  <si>
    <t>1 191 593,8 тыс.рублей</t>
  </si>
  <si>
    <t>Стимулирование развития жилищного строительства на территории Псковской области</t>
  </si>
  <si>
    <t>Оперативное предупреждение и ликвидация последствий аварийных ситуаций на муниципальных объектах ЖКХ</t>
  </si>
  <si>
    <t>Постановление Правительства Ивановской области  N 458-п</t>
  </si>
  <si>
    <t>Департамент строительства и архитектуры Ивановской области</t>
  </si>
  <si>
    <t>http://docs.cntd.ru/document/460212561</t>
  </si>
  <si>
    <t>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</t>
  </si>
  <si>
    <t>2 923 395 963,7 рублей</t>
  </si>
  <si>
    <t>Реализация мероприятий по обеспечению населения Ивановской области теплоснабжением, водоснабжением, водоотведением и очисткой сточных вод</t>
  </si>
  <si>
    <t>Стимулирование развития жилищного строительства</t>
  </si>
  <si>
    <t>Развитие газификации Ивановской области</t>
  </si>
  <si>
    <t>Развитие жилищно-коммунального хозяйства Свердловской области</t>
  </si>
  <si>
    <t>Постановление Правительства Свердловской области N 1330-ПП</t>
  </si>
  <si>
    <t>Министерство энергетики и жилищно-коммунального хозяйства Свердловской области</t>
  </si>
  <si>
    <t>http://docs.cntd.ru/document/453135168</t>
  </si>
  <si>
    <t>Развитие жилищно-коммунального хозяйства и повышение энергетической эффективности в Свердловской области до 2020 года</t>
  </si>
  <si>
    <t>242 026 276 тыс.рублей</t>
  </si>
  <si>
    <t>Развитие топливно-энергетического комплекса Свердловской области</t>
  </si>
  <si>
    <t>Повышение благоустройства жилищного фонда Свердловской области и создание благоприятной среды проживания граждан</t>
  </si>
  <si>
    <t>Энергосбережение и повышение энергетической эффективности Свердловской области</t>
  </si>
  <si>
    <t>Развитие водопроводно-канализационного комплекса населенных пунктов Краснодарского края</t>
  </si>
  <si>
    <t>Постановление главы администрации (губернатора) Краснодарского края N 967</t>
  </si>
  <si>
    <t>Департамент жилищно-коммунального хозяйства Краснодарского края</t>
  </si>
  <si>
    <t>http://docs.cntd.ru/document/430643119</t>
  </si>
  <si>
    <t>Развитие жилищно-коммунального хозяйства</t>
  </si>
  <si>
    <t>7 335 305,7 тыс. рублей</t>
  </si>
  <si>
    <t>Обеспечение качественными услугами жилищно-коммунального хозяйства населения Республики Марий Эл</t>
  </si>
  <si>
    <t>Постановление Правительства Республики Марий Эл N 475</t>
  </si>
  <si>
    <t>Министерство строительства, архитектуры и жилищно-коммунального хозяйства Республики Марий Эл</t>
  </si>
  <si>
    <t>http://docs.cntd.ru/document/424051936</t>
  </si>
  <si>
    <t>140 000,0 </t>
  </si>
  <si>
    <t>70 000,0 </t>
  </si>
  <si>
    <t>Обеспечение качественным жильем и услугами жилищно-коммунального хозяйства населения Республики Марий Эл на 2013 - 2020 годы</t>
  </si>
  <si>
    <t>13 099 290,0 тыс. рублей</t>
  </si>
  <si>
    <t>Создание условий для обеспечения граждан доступными и качественными жилищно-коммунальными услугами в Омской области</t>
  </si>
  <si>
    <t>Постановление Правительства Омской области N 264-п</t>
  </si>
  <si>
    <t>Министерство строительства и жилищно-коммунального комплекса Омской области</t>
  </si>
  <si>
    <t>http://docs.cntd.ru/document/467309310</t>
  </si>
  <si>
    <t>Создание условий для обеспечения граждан доступным и комфортным жильем и жилищно-коммунальными услугами в Омской области</t>
  </si>
  <si>
    <t>14 688 742 465,00 руб</t>
  </si>
  <si>
    <t>Развитие жилищно-коммунального комплекса Республики Бурятия</t>
  </si>
  <si>
    <t>Постановление Правительства Республики Бурятия  N 424</t>
  </si>
  <si>
    <t>Министерство строительства и модернизации жилищно-коммунального комплекса Республики Бурятия</t>
  </si>
  <si>
    <t>2014 - 2017 гг. и на период до 2020 года</t>
  </si>
  <si>
    <t>http://docs.cntd.ru/document/460177111</t>
  </si>
  <si>
    <t>Развитие строительного и жилищно-коммунального комплексов Республики Бурятия</t>
  </si>
  <si>
    <t>13 771 748,1 тыс.рублей</t>
  </si>
  <si>
    <t>Постановление Правительства Ульяновской области  N 37/411-П</t>
  </si>
  <si>
    <t xml:space="preserve">Министерство строительства, жилищно- коммунального комплекса и транспорта Ульяновской области
</t>
  </si>
  <si>
    <t>http://docs.cntd.ru/document/463704495</t>
  </si>
  <si>
    <t>Развитие жилищно-коммунального хозяйства и повышение энергетической эффективности в Ульяновской области</t>
  </si>
  <si>
    <t>3 919 919,21661 тыс. рублей</t>
  </si>
  <si>
    <t>Газификация населенных пунктов Ульяновской области";</t>
  </si>
  <si>
    <t>Энергосбережение и повышение энергетической эффективности в Ульяновской области, в том числе на основе расширения использования природного газа в качестве моторного топлива</t>
  </si>
  <si>
    <t xml:space="preserve">Улучшение обеспеченности населения Республики Татарстан услугами водоснабжения и теплоснабжения на 2014 - 2020 годы </t>
  </si>
  <si>
    <t>Постановление Кабинета Министров Республики Татарстан N 289</t>
  </si>
  <si>
    <t>Министерство строительства, архитектуры и жилищно-коммунального хозяйства Республики Татарстан</t>
  </si>
  <si>
    <t>http://docs.cntd.ru/document/412304221</t>
  </si>
  <si>
    <t>Обеспечение качественным жильем и услугами жилищно-коммунального хозяйства населения Республики Татарстан на 2014 - 2020 годы</t>
  </si>
  <si>
    <t>43 029 625,3 тыс. рублей</t>
  </si>
  <si>
    <t xml:space="preserve">Энергосбережение и повышение энергетической эффективности в жилищно-коммунальном хозяйстве на 2015 - 2020 годы </t>
  </si>
  <si>
    <t>Газификация населенных пунктов Тульской области на 2014 - 2020 годы</t>
  </si>
  <si>
    <t>Постановление правительства Тульской области N 660</t>
  </si>
  <si>
    <t>Министерство строительства и жилищно-коммунального хозяйства Тульской области</t>
  </si>
  <si>
    <t>http://docs.cntd.ru/document/460210483</t>
  </si>
  <si>
    <t>42004,0 </t>
  </si>
  <si>
    <t>Обеспечение качественным жильем и услугами ЖКХ населения Тульской области</t>
  </si>
  <si>
    <t>20 200 222,41 тыс. рублей</t>
  </si>
  <si>
    <t>Модернизация и капитальный ремонт объектов коммунальной инфраструктуры Тульской области на 2014 - 2020 годы</t>
  </si>
  <si>
    <t>1365669,8 </t>
  </si>
  <si>
    <t>Комплексная модернизация систем коммунальной инфраструктуры</t>
  </si>
  <si>
    <t>Постановление Правительства области N 1105</t>
  </si>
  <si>
    <t>Департамент строительства и жилищно-коммунального хозяйства области</t>
  </si>
  <si>
    <t>http://docs.cntd.ru/document/460207316</t>
  </si>
  <si>
    <t>Обеспечение населения Вологодской области доступным жильем и формирование комфортной среды проживания на 2014 - 2020 годы</t>
  </si>
  <si>
    <t>10 688 130,8 тыс. рублей</t>
  </si>
  <si>
    <t>Бюджетные инвестиции в развитие социальной и коммунальной инфраструктур</t>
  </si>
  <si>
    <t>Модернизация, реконструкция и капитальный ремонт объектов коммунальной инфраструктуры муниципальных образований Красноярского края</t>
  </si>
  <si>
    <t>Постановление Правительства Красноярского края N 503-п</t>
  </si>
  <si>
    <t xml:space="preserve">Министерство строительства и жилищно-коммунального хозяйства Красноярского края </t>
  </si>
  <si>
    <t xml:space="preserve">2014 - 2017 гг. </t>
  </si>
  <si>
    <t>http://docs.cntd.ru/document/465806464</t>
  </si>
  <si>
    <t>Реформирование и модернизация жилищно-коммунального хозяйства и повышение энергетической эффективности</t>
  </si>
  <si>
    <t>48 022 564,9 тыс. рублей</t>
  </si>
  <si>
    <t>Чистая вода Красноярского края</t>
  </si>
  <si>
    <t>Энергосбережение и повышение энергетической эффективности в Красноярском крае</t>
  </si>
  <si>
    <t>Обеспечение реализации государственной программы и прочие мероприятия</t>
  </si>
  <si>
    <t>Обеспечение качественными услугами ЖКХ населения Курской области</t>
  </si>
  <si>
    <t>Постановление Администрации Курской области N 716-па</t>
  </si>
  <si>
    <t>Комитет строительства и архитектуры Курской области</t>
  </si>
  <si>
    <t>http://docs.cntd.ru/document/463602543</t>
  </si>
  <si>
    <t>Обеспечение доступным и комфортным жильем и коммунальными услугами граждан в Курской области</t>
  </si>
  <si>
    <t>8 224 503,555 тыс. рублей</t>
  </si>
  <si>
    <t>Модернизация объектов коммунальной инфраструктуры и поддержка жилищно-коммунального хозяйства</t>
  </si>
  <si>
    <t>Постановление Коллегии Администрации Кемеровской области N 458</t>
  </si>
  <si>
    <t>Департамент жилищно-коммунального и дорожного комплекса Кемеровской области</t>
  </si>
  <si>
    <t>http://docs.cntd.ru/document/412807750</t>
  </si>
  <si>
    <t>Жилищно-коммунальный и дорожный комплекс, энергосбережение и повышение энергоэффективности Кузбасса</t>
  </si>
  <si>
    <t>35 962 226,5 тыс. рублей</t>
  </si>
  <si>
    <t>Энергосбережение и повышение энергоэффективности экономики</t>
  </si>
  <si>
    <t>Развитие систем водоснабжения, водоочистки и водоотведения Самарской области</t>
  </si>
  <si>
    <t>Постановление Правительства Самарской области №701</t>
  </si>
  <si>
    <t>Министерство энергетики и жилищно-коммунального хозяйства Самарской области</t>
  </si>
  <si>
    <t>http://docs.cntd.ru/document/464006637</t>
  </si>
  <si>
    <t>Развитие коммунальной инфраструктуры и совершенствование системы обращения с отходами в Самарской области</t>
  </si>
  <si>
    <t>6 569 058,63 тыс. рублей</t>
  </si>
  <si>
    <t>Совершенствование системы обращения с отходами в Самарской области</t>
  </si>
  <si>
    <t>Чистая вода Астраханской области</t>
  </si>
  <si>
    <t xml:space="preserve">Постановление Правительства Астраханской области N 369-П
</t>
  </si>
  <si>
    <t>Министерство жилищно-коммунального хозяйства Астраханской области</t>
  </si>
  <si>
    <t>http://docs.cntd.ru/document/412718343</t>
  </si>
  <si>
    <t>Улучшение качества предоставления жилищно-коммунальных услуг на территории Астраханской области</t>
  </si>
  <si>
    <t>10 838 434,46 тыс. рублей</t>
  </si>
  <si>
    <t>Создание комплексной системы обращения с отходами в Астраханской области</t>
  </si>
  <si>
    <t>Обеспечение развития жилищно-коммунального хозяйства Астраханской области</t>
  </si>
  <si>
    <t>Энергосбережение и повышение энергетической эффективности в топливно-энергетическом комплексе, сельском хозяйстве и на транспорте Волгоградской области на период до 2020 года</t>
  </si>
  <si>
    <t>Постановление Администрации Волгоградской области
N 136-п</t>
  </si>
  <si>
    <t>Комитет топливно-энергетического комплекса Волгоградской области</t>
  </si>
  <si>
    <t>http://docs.cntd.ru/document/423907054</t>
  </si>
  <si>
    <t> 404914,390</t>
  </si>
  <si>
    <t> 520017,220</t>
  </si>
  <si>
    <t>Энергосбережение и повышение энергетической эффективности Волгоградской области на период до 2020 года</t>
  </si>
  <si>
    <t>12 304 264,703 тыс. рублей</t>
  </si>
  <si>
    <t>Энергосбережение и повышение энергетической эффективности в теплоснабжении, системах коммунальной инфраструктуры и жилищном комплексе Волгоградской области на период до 2020 года</t>
  </si>
  <si>
    <t>Энергосбережение и повышение энергетической эффективности в государственных учреждениях Волгоградской области на период до 2020 года</t>
  </si>
  <si>
    <t>84816,2 </t>
  </si>
  <si>
    <t>Газификация Волгоградской области</t>
  </si>
  <si>
    <t>Энергетика Ленинградской области на 2014-2029 годы</t>
  </si>
  <si>
    <t>Постановление Правительства Ленинградской области
N 400</t>
  </si>
  <si>
    <t>Комитет по топливно-энергетическому комплексу Ленинградской области</t>
  </si>
  <si>
    <t>2014 - 2029 гг.</t>
  </si>
  <si>
    <t>http://docs.cntd.ru/document/537949190</t>
  </si>
  <si>
    <t>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</t>
  </si>
  <si>
    <t>1 этап - 2014-2016 гг.
2 этап - 2017-2029 гг.</t>
  </si>
  <si>
    <t>44 999 290,69 тыс. рублей</t>
  </si>
  <si>
    <t>Энергосбережение и повышение энергетической эффективности на территории Ленинградской области на 2014-2016 годы с перспективой до 2020 года</t>
  </si>
  <si>
    <t> 66365,80</t>
  </si>
  <si>
    <t>232487,10 </t>
  </si>
  <si>
    <t>Газификация Ленинградской области в 2014-2018 годах</t>
  </si>
  <si>
    <t>185089,50 </t>
  </si>
  <si>
    <t>37637,97 </t>
  </si>
  <si>
    <t>909340,10 </t>
  </si>
  <si>
    <t>Водоснабжение и водоотведение Ленинградской области на 2014-2018 годы</t>
  </si>
  <si>
    <t>488 624,52 </t>
  </si>
  <si>
    <t>861438,63 </t>
  </si>
  <si>
    <t>87313,76 </t>
  </si>
  <si>
    <t>Улучшение качества жилищного фонда, развитие и модернизация коммунальной инфраструктуры Липецкой области</t>
  </si>
  <si>
    <t>Постановление Администрации Липецкой области № 588</t>
  </si>
  <si>
    <t>Управление строительства и архитектуры Липецкой области</t>
  </si>
  <si>
    <t>http://docs.cntd.ru/document/872622030</t>
  </si>
  <si>
    <t>3241311,1 </t>
  </si>
  <si>
    <t>527824,4 </t>
  </si>
  <si>
    <t>Обеспечение населения Липецкой области качественным жильем, социальной инфраструктурой и услугами ЖКХ</t>
  </si>
  <si>
    <t>18 197 127,7 тыс. рублей</t>
  </si>
  <si>
    <t>Чистая вода в Нижегородской области на 2015-2020 годы</t>
  </si>
  <si>
    <t>Постановление Правительства Нижегородской области
№ 305</t>
  </si>
  <si>
    <t>Министерство жилищно-коммунального хозяйства и топливно- энергетического комплекса Нижегородской области</t>
  </si>
  <si>
    <t>http://docs.cntd.ru/document/465511061</t>
  </si>
  <si>
    <t>Обеспечение населения Нижегородской области качественными услугами в сфере жилищно-коммунального хозяйства</t>
  </si>
  <si>
    <t>942 994,9 тыс. рублей</t>
  </si>
  <si>
    <t>Постановление
Правительства Ставропольского края
N 562-п</t>
  </si>
  <si>
    <t>Министерство жилищно-коммунального хозяйства Ставропольского края</t>
  </si>
  <si>
    <t>http://docs.cntd.ru/document/432832576</t>
  </si>
  <si>
    <t> 274961,07</t>
  </si>
  <si>
    <t>Развитие жилищно-коммунального хозяйства, защита населения и территории от чрезвычайных ситуаций</t>
  </si>
  <si>
    <t>53 858 641,42 тыс. рублей</t>
  </si>
  <si>
    <t>Развитие и модернизация коммунальной инфраструктуры Томской области</t>
  </si>
  <si>
    <t>Постановление Администрации Томской области № 474а</t>
  </si>
  <si>
    <t>Департамент ЖКХ и государственного жилищного надзора Томской области</t>
  </si>
  <si>
    <t>http://docs.cntd.ru/document/467917405</t>
  </si>
  <si>
    <t>Развитие
коммунальной и коммуникационной инфраструктуры
в Томской области</t>
  </si>
  <si>
    <t>633 900,1 тыс. рублей</t>
  </si>
  <si>
    <t>Развитие коммуникационной инфраструктуры в Томской области</t>
  </si>
  <si>
    <t>Комплексная программа модернизации и реформирования жилищно-коммунального хозяйства Ярославской области</t>
  </si>
  <si>
    <t>Постановление Правительства области
N 593-п</t>
  </si>
  <si>
    <t>Департамент жилищно-коммунального комплекса Ярославской области</t>
  </si>
  <si>
    <t>2011 - 2016 гг.</t>
  </si>
  <si>
    <t>http://docs.cntd.ru/document/412713042</t>
  </si>
  <si>
    <t>Обеспечение качественными коммунальными услугами населения Ярославской области</t>
  </si>
  <si>
    <t>23 243,5 млн. рублей</t>
  </si>
  <si>
    <t>Развитие водоснабжения, водоотведения и очистки сточных вод Ярославской области</t>
  </si>
  <si>
    <t>2012 - 2017 гг.</t>
  </si>
  <si>
    <t xml:space="preserve">Развитие водоснабжения, водоотведения и очистки сточных вод в Алтайском крае </t>
  </si>
  <si>
    <t>Постановление Администрации Алтайского края  N 508
Система ГАРАНТ: http://base.garant.ru/7366970/#ixzz4785EQN9y</t>
  </si>
  <si>
    <t>Главное управление строительства, транспорта, жилищно-коммунального и дорожного хозяйства Алтайского края</t>
  </si>
  <si>
    <t>http://docs.cntd.ru/document/428598212?block=2</t>
  </si>
  <si>
    <t>Обеспечение населения Алтайского края
жилищно-коммунальными услугами</t>
  </si>
  <si>
    <t>10 706 966,3 тыс. рублей</t>
  </si>
  <si>
    <t>Газификация Алтайского края</t>
  </si>
  <si>
    <t>Создание условий для обеспечения населения качественными услугами жилищно-коммунального хозяйства</t>
  </si>
  <si>
    <t>Постановление Правительства Белгородской области
N 441-пп</t>
  </si>
  <si>
    <t>Департамент строительства и транспорта Белгородской области</t>
  </si>
  <si>
    <t>http://docs.cntd.ru/document/469027099</t>
  </si>
  <si>
    <t>8030700,4 </t>
  </si>
  <si>
    <t>Обеспечение доступным и комфортным жильем и коммунальными услугами жителей Белгородской области на 2014 - 2020 годы</t>
  </si>
  <si>
    <t>369 945 238,34 тыс. рублей</t>
  </si>
  <si>
    <t>Постановление Правительства
Брянской области N 839-п</t>
  </si>
  <si>
    <t>Департамент топливно-энергетического комплекса и жилищно-коммунального хозяйства Брянской области</t>
  </si>
  <si>
    <t>http://docs.cntd.ru/document/974030276</t>
  </si>
  <si>
    <t>Развитие топливно-энергетического комплекса и жилищно-коммунального хозяйства Брянской области</t>
  </si>
  <si>
    <t>Постановление Правительства Курганской области
N 483</t>
  </si>
  <si>
    <t>Департамент строительства, госэкспертизы и жилищно-коммунального хозяйства Курганской области</t>
  </si>
  <si>
    <t>http://docs.cntd.ru/document/460207741</t>
  </si>
  <si>
    <t>Чистая вода в Калужской области</t>
  </si>
  <si>
    <t xml:space="preserve">Постановление Правительства Калужской области
N 772
</t>
  </si>
  <si>
    <t>Министерство строительства и жилищно-коммунального хозяйства Калужской области</t>
  </si>
  <si>
    <t>http://www.admoblkaluga.ru/upload/minstroy/law/%D0%9F%D0%BE%D1%81%D1%82%D0%B0%D0%BD%D0%BE%D0%B2%D0%BB%D0%B5%D0%BD%D0%B8%D0%B5%20%D0%BE%D1%82%2031.12.2013%20%E2%84%96%20772%20(%D0%B2%20%D1%80%D0%B5%D0%B4.%20%D0%BE%D1%82%20%2007.05.2015).docx</t>
  </si>
  <si>
    <t>Обеспечение доступным и комфортным жильем и коммунальными услугами населения Калужской области</t>
  </si>
  <si>
    <t>33 621 300,75 тыс. рублей</t>
  </si>
  <si>
    <t>Расширение сети газопроводов и строительство объектов газификации на территории Калужской области</t>
  </si>
  <si>
    <t>Обеспечение качественными коммунальными услугами населения Костромской области</t>
  </si>
  <si>
    <t>Постановление администрации
Костромской области N 87-а</t>
  </si>
  <si>
    <t>Департамент топливно-энергетического комплекса и жилищно-коммунального хозяйства Костромской области</t>
  </si>
  <si>
    <t> 2014 - 2017 гг.</t>
  </si>
  <si>
    <t>http://docs.cntd.ru/document/412703011</t>
  </si>
  <si>
    <t>140 207,2 </t>
  </si>
  <si>
    <t>335 301,8 </t>
  </si>
  <si>
    <t>1 894 189,0 </t>
  </si>
  <si>
    <t> 4 162 369,8</t>
  </si>
  <si>
    <t>Развитие жилищно-коммунального хозяйства и обеспечение качественными жилищно-коммунальными услугами граждан в Костромской области</t>
  </si>
  <si>
    <t>15 110 180,92 тыс. рублей</t>
  </si>
  <si>
    <t>Развитие газификации Костромской области</t>
  </si>
  <si>
    <t> 6 104 194,82</t>
  </si>
  <si>
    <t>353 000,0 </t>
  </si>
  <si>
    <t> 2014 - 2016 гг.</t>
  </si>
  <si>
    <t>132 916,0 </t>
  </si>
  <si>
    <t>40 090,3 </t>
  </si>
  <si>
    <t>Создание условий для обеспечения качественными жилищно-коммунальными услугами населения Республики Коми</t>
  </si>
  <si>
    <t>Постановление
Правительства Республики Коми N 413</t>
  </si>
  <si>
    <t>Министерство архитектуры и строительства Республики Коми</t>
  </si>
  <si>
    <t>http://docs.cntd.ru/document/422404472</t>
  </si>
  <si>
    <t>5 063,2 </t>
  </si>
  <si>
    <t>9 295 491,9 </t>
  </si>
  <si>
    <t>Развитие строительства и жилищно-коммунального комплекса, энергосбережение и повышение энергоэффективности</t>
  </si>
  <si>
    <t>20 240 483,8 тыс. рублей</t>
  </si>
  <si>
    <t xml:space="preserve">Энергосбережение и повышение энергетической эффективности на территории Республики Коми </t>
  </si>
  <si>
    <t>Модернизация объектов коммунальной инфраструктуры Оренбургской области</t>
  </si>
  <si>
    <t xml:space="preserve">Постановление
Правительства Оренбургской области
N 739-пп
</t>
  </si>
  <si>
    <t xml:space="preserve">Министерство строительства, жилищно-коммунального и дорожного хозяйства Оренбургской области </t>
  </si>
  <si>
    <t>http://docs.cntd.ru/document/460171746</t>
  </si>
  <si>
    <t> 3993896,1 </t>
  </si>
  <si>
    <t>395946,3 </t>
  </si>
  <si>
    <t>Обеспечение качественными услугами жилищно-коммунального хозяйства населения Оренбургской области в 2014 - 2020 годах</t>
  </si>
  <si>
    <t>4 753 693,0 тыс. рублей</t>
  </si>
  <si>
    <t>Постановление Правительства Хабаровского края
 N 185-пр</t>
  </si>
  <si>
    <t>Министерство жилищно-коммунального хозяйства Хабаровского края
- мин</t>
  </si>
  <si>
    <t>http://docs.cntd.ru/document/995152653</t>
  </si>
  <si>
    <t>15,51 </t>
  </si>
  <si>
    <t>7,43 </t>
  </si>
  <si>
    <t>Повышение качества жилищно-коммунального обслуживания населения Хабаровского края</t>
  </si>
  <si>
    <t>75 882,945 млн. рублей</t>
  </si>
  <si>
    <t xml:space="preserve">Реформирование и модернизация жилищно-коммунального  комплекса Кабардино-Балкарской Республики </t>
  </si>
  <si>
    <t>Постановление Правительства Кабардино-Балкарской Республики № 252-ПП</t>
  </si>
  <si>
    <t>Министерство строительства и жилищно-коммунального  хозяйства Кабардино-Балкарской Республики</t>
  </si>
  <si>
    <t>http://docs.cntd.ru/document/460180182</t>
  </si>
  <si>
    <t>Энергосбережение и повышение энергетической эффективности в жилищно-коммунальном комплексе Кабардино-Балкарской Республики</t>
  </si>
  <si>
    <t>Постановление Правительства Забайкальского края № 650</t>
  </si>
  <si>
    <t>Министерство территориального развития Забайкальского края</t>
  </si>
  <si>
    <t>http://docs.cntd.ru/document/432886392</t>
  </si>
  <si>
    <t>Чистая вода Забайкальского края</t>
  </si>
  <si>
    <t>Развитие жилищно-коммунального хозяйства Забайкальского края</t>
  </si>
  <si>
    <t>Модернизация объектов коммунальной инфраструктуры Иркутской области</t>
  </si>
  <si>
    <t>Постановление Правительства Иркутской области № 446-пп</t>
  </si>
  <si>
    <t>Министерство жилищной политики, энергетики и транспорта Иркутской области</t>
  </si>
  <si>
    <t>http://docs.cntd.ru/document/460206923</t>
  </si>
  <si>
    <t> 207928,8</t>
  </si>
  <si>
    <t>Газификация Иркутской области</t>
  </si>
  <si>
    <t>383309,8 </t>
  </si>
  <si>
    <t>9419,2 </t>
  </si>
  <si>
    <t> 539,0 </t>
  </si>
  <si>
    <t> 933955,5 </t>
  </si>
  <si>
    <t> 78350,0</t>
  </si>
  <si>
    <t> 397884,5</t>
  </si>
  <si>
    <t> 480751,6</t>
  </si>
  <si>
    <t> 696607,9</t>
  </si>
  <si>
    <t>Энергосбережение и повышение энергетической эффективности на территории Иркутской области</t>
  </si>
  <si>
    <t> 34869,0</t>
  </si>
  <si>
    <t> 353800,5</t>
  </si>
  <si>
    <t>242,1 </t>
  </si>
  <si>
    <t>Модернизация и реформирование жилищно-коммунального хозяйства</t>
  </si>
  <si>
    <t>Постановление Правительства Республики Мордвоия № 455</t>
  </si>
  <si>
    <t>Министерство строительства и архитектуры Республики Мордовия</t>
  </si>
  <si>
    <t>http://docs.cntd.ru/document/460281295</t>
  </si>
  <si>
    <t>288,86 </t>
  </si>
  <si>
    <t> 4505,44</t>
  </si>
  <si>
    <t>Обеспечение доступным и комфортным жильем и жилищно-коммунальными услугами граждан Мурманской области</t>
  </si>
  <si>
    <t>Постановление Правительства Мурманской области № 571-ПП</t>
  </si>
  <si>
    <t>Министерство строительства и территориального развития Мурманской области</t>
  </si>
  <si>
    <t>http://docs.cntd.ru/document/412706214</t>
  </si>
  <si>
    <t> 3580963,4</t>
  </si>
  <si>
    <t>650643,4 </t>
  </si>
  <si>
    <t> 259160,0</t>
  </si>
  <si>
    <t>501873,6 </t>
  </si>
  <si>
    <t>538442,8 </t>
  </si>
  <si>
    <t> 44915,9</t>
  </si>
  <si>
    <t> 125000,0</t>
  </si>
  <si>
    <t> 80316,6 </t>
  </si>
  <si>
    <t>128000,0 </t>
  </si>
  <si>
    <t>Развитие водоснабжения, водоотведения и очистки сточных вод в Тамбовской области</t>
  </si>
  <si>
    <t>Постановление Администрации области № 586</t>
  </si>
  <si>
    <t>Управление инвестиций области</t>
  </si>
  <si>
    <t>http://docs.cntd.ru/document/467400427</t>
  </si>
  <si>
    <t>Модернизация объектов жилищно-коммунального хозяйства Смоленской области" на 2014 - 2020 годы</t>
  </si>
  <si>
    <t>Постановление Администрации Смоленской области № 929</t>
  </si>
  <si>
    <t>Департамент Смоленской области по строительству и жилищно-коммунальному хозяйству</t>
  </si>
  <si>
    <t>http://docs.cntd.ru/document/460212921</t>
  </si>
  <si>
    <t>Комплексное развитие и модернизация систем коммунальной инфраструктуры Республики Тыва на 2014 - 2020 годы</t>
  </si>
  <si>
    <t>Постановление Правительства Республики Тыва № 267</t>
  </si>
  <si>
    <t>Агентство по жилищному и коммунальному хозяйству Республики Тыва</t>
  </si>
  <si>
    <t>http://docs.cntd.ru/document/424074794</t>
  </si>
  <si>
    <t>11964820,0 </t>
  </si>
  <si>
    <t>Снабжение населения Республики Тыва чистой водопроводной водой на 2015 - 2017 годы</t>
  </si>
  <si>
    <t>2015 - 2017  гг.</t>
  </si>
  <si>
    <t>Обеспечение организаций жилищно-коммунального хозяйства Республики Тыва специализированной техникой на 2015 - 2020 годы</t>
  </si>
  <si>
    <t>74432,7 </t>
  </si>
  <si>
    <t> 30893,4 </t>
  </si>
  <si>
    <t>3432,6 </t>
  </si>
  <si>
    <t>Основные направления развития жилищно-коммунального хозяйства</t>
  </si>
  <si>
    <t>Постановление Правительства ]тюменской области № 641-п</t>
  </si>
  <si>
    <t>Департамент жилищно-коммунального хозяйства Тюменской области</t>
  </si>
  <si>
    <t>http://docs.cntd.ru/document/423921559</t>
  </si>
  <si>
    <t>Удмуртская Республика</t>
  </si>
  <si>
    <t>Повышение качества и надежности предоставления жилищно-коммунальных услуг</t>
  </si>
  <si>
    <t>Постановление Правительства Удмуртской Республики № 541</t>
  </si>
  <si>
    <t>Министерство энергетики, жилищно-коммунального хозяйства и государственного регулирования тарифов Удмуртской Республики</t>
  </si>
  <si>
    <t>http://docs.cntd.ru/document/432821361</t>
  </si>
  <si>
    <t>2590,9 </t>
  </si>
  <si>
    <t>1817,7 </t>
  </si>
  <si>
    <t>426,0 </t>
  </si>
  <si>
    <t> 798800,8 т</t>
  </si>
  <si>
    <t>838740,8 </t>
  </si>
  <si>
    <t>Модернизация систем коммунальной инфраструктуры</t>
  </si>
  <si>
    <t>Постановление Правительства Республики Башкортостан № 392</t>
  </si>
  <si>
    <t>Министерство жилищно-коммунального хозяйства Республики Башкортостан</t>
  </si>
  <si>
    <t>http://docs.cntd.ru/document/463508561</t>
  </si>
  <si>
    <t>8076223,6 </t>
  </si>
  <si>
    <t>107488,2 </t>
  </si>
  <si>
    <t>96750,3 </t>
  </si>
  <si>
    <t> 214718,3</t>
  </si>
  <si>
    <t>204329,6 </t>
  </si>
  <si>
    <t> 638141,1</t>
  </si>
  <si>
    <t>Развитие инфраструктуры водоснабжения и водоотведения населенных пунктов Новгородской области</t>
  </si>
  <si>
    <t>Постановление Правительства Новгородской области № 321</t>
  </si>
  <si>
    <t>Департамент по жилищно-коммунальному хозяйству и топливно-энергетическому комплексу Новгородской области</t>
  </si>
  <si>
    <t>http://docs.cntd.ru/document/412385740</t>
  </si>
  <si>
    <t>Газификация Новгородской области</t>
  </si>
  <si>
    <t>Энергосбережение в Новгородской области</t>
  </si>
  <si>
    <t>Постановление Правительства Челябинской области № 349-П</t>
  </si>
  <si>
    <t>Министерство строительства и инфраструктуры Челябинской области</t>
  </si>
  <si>
    <t>http://docs.cntd.ru/document/422403473</t>
  </si>
  <si>
    <t>Энергосбережение и повышение энергетической эффективности в Архангельской области</t>
  </si>
  <si>
    <t>Постановление Правительства Архангелькой области № 487-пп</t>
  </si>
  <si>
    <t>Министерство топливно-энергетического комплекса и жилищно-коммунального хозяйства Архангельской области</t>
  </si>
  <si>
    <t>http://docs.cntd.ru/document/462608457</t>
  </si>
  <si>
    <t>Газификация Архангельской области</t>
  </si>
  <si>
    <t>Газификация</t>
  </si>
  <si>
    <t>Постановление Правительства Новосибирской области № 66-п</t>
  </si>
  <si>
    <t>Министерство жилищно-коммунального хозяйства и энергетики Новосибирской области</t>
  </si>
  <si>
    <t>http://docs.cntd.ru/document/465710401</t>
  </si>
  <si>
    <t>Строительство и модернизация (реконструкция) систем коммунальной инфраструктуры, газоснабжения, электроснабжения, обращения с отходами потребления</t>
  </si>
  <si>
    <t>Постановление
Правительства
Пермского края
 N 1331-п</t>
  </si>
  <si>
    <t>Министерство строительства и жилищно-коммунального хозяйства Пермского края</t>
  </si>
  <si>
    <t>http://docs.cntd.ru/document/424077538</t>
  </si>
  <si>
    <t>Модернизация и реформирование жилищно-коммунального хозяйства Республики Калмыкия</t>
  </si>
  <si>
    <t>Постановление Правительства
Республики Калмыкия
N 339</t>
  </si>
  <si>
    <t>Министерство жилищно-коммунального хозяйства и энергетики Республики Калмыкия</t>
  </si>
  <si>
    <t>http://docs.cntd.ru/document/460159410</t>
  </si>
  <si>
    <t>2 561 339,5 </t>
  </si>
  <si>
    <t> 1 120 615,9</t>
  </si>
  <si>
    <t>49 983,9 </t>
  </si>
  <si>
    <t>Энергосбережение и повышение энергетической эффективности в Республике Калмыкия</t>
  </si>
  <si>
    <t>Газификация населенных пунктов Республики Калмыкия</t>
  </si>
  <si>
    <t> 471 350,0</t>
  </si>
  <si>
    <t>Создание условий для обеспечения качественными жилищно-коммунальными услугами граждан в Республике Карелия</t>
  </si>
  <si>
    <t>Постановление Правительства Республики Карелия № 351-П</t>
  </si>
  <si>
    <t>Министерство строительства, жилищно-коммунального хозяйства и энергетики Республики Карелия</t>
  </si>
  <si>
    <t>http://docs.cntd.ru/document/919512440</t>
  </si>
  <si>
    <t>Модернизация объектов коммунальной инфраструктуры Республики Хакасия</t>
  </si>
  <si>
    <t>Постановление
Правительства Республики Хакасия
N 625</t>
  </si>
  <si>
    <t>Министерство строительства и жилищно-коммунального хозяйства Республики Хакасия</t>
  </si>
  <si>
    <t>2011 - 2015 гг.</t>
  </si>
  <si>
    <t>http://docs.cntd.ru/document/459606842</t>
  </si>
  <si>
    <t>n/a</t>
  </si>
  <si>
    <t>Комплексная программа модернизации и реформирования жилищно-коммунального хозяйства Пензенской области</t>
  </si>
  <si>
    <t>Постановление Правительства Пензенской области N 811-пП</t>
  </si>
  <si>
    <t>Министерство строительства и жилищно-коммунального хозяйства Пензенской области</t>
  </si>
  <si>
    <t>http://docs.cntd.ru/document/424055907</t>
  </si>
  <si>
    <t>1132514,5 </t>
  </si>
  <si>
    <t>19465,7 </t>
  </si>
  <si>
    <t>Развитие жилищно-коммунального комплекса</t>
  </si>
  <si>
    <t>Постановлением
Правительства Республики Алтай
N 243</t>
  </si>
  <si>
    <t>Министерство регионального развития Республики Алтай</t>
  </si>
  <si>
    <t>http://docs.cntd.ru/document/473313523</t>
  </si>
  <si>
    <t>Повышение качества водо-снабжения и водоотведения</t>
  </si>
  <si>
    <t>Постановление Правительства области N 645-П</t>
  </si>
  <si>
    <t>Министерство строительства и жилищно-коммунального хозяйства области</t>
  </si>
  <si>
    <t>http://docs.cntd.ru/document/467701395</t>
  </si>
  <si>
    <t> 100000,0</t>
  </si>
  <si>
    <t>222000,0 </t>
  </si>
  <si>
    <t>140096,0 </t>
  </si>
  <si>
    <t> 217000,0</t>
  </si>
  <si>
    <t>170492,0 </t>
  </si>
  <si>
    <t>Ханты-Мансийский автономный округ</t>
  </si>
  <si>
    <t>Создание условий для обеспечения качественными коммунальными услугами</t>
  </si>
  <si>
    <t>Постановление Правительства
Ханты-Мансийского
автономного округа - Югры № 423-п</t>
  </si>
  <si>
    <t>Департамент жилищно-коммунального комплекса и энергетики Ханты-Мансийского автономного округа - Югры</t>
  </si>
  <si>
    <t>http://docs.cntd.ru/document/468961137</t>
  </si>
  <si>
    <t>Поддержка частных инвестиций в жилищно-коммунальном комплексе</t>
  </si>
  <si>
    <t>Обеспечение потребителей надежным и качественным электроснабжением</t>
  </si>
  <si>
    <t>Повышение энергоэффективности в отраслях экономики</t>
  </si>
  <si>
    <t>Чувашская Республика</t>
  </si>
  <si>
    <t>Обеспечение комфортных условий проживания граждан в Чувашской Республике</t>
  </si>
  <si>
    <t>Постановление Кабинета Министров
Чувашской Республики
N 530</t>
  </si>
  <si>
    <t>Министерство строительства, архитектуры и жилищно-коммунального хозяйства Чувашской Республики</t>
  </si>
  <si>
    <t>http://docs.cntd.ru/document/473610282</t>
  </si>
  <si>
    <t>Энергосбережение в Чувашской Республике</t>
  </si>
  <si>
    <t>Ямало-Ненецкий автономный округ</t>
  </si>
  <si>
    <t>Постановление Правительства Ямало-Ненецкого автономного округа N 1144-П</t>
  </si>
  <si>
    <t>Департамент тарифной политики, энергетики и жилищно-коммунального комплекса Ямало-Ненецкого автономного округа</t>
  </si>
  <si>
    <t>http://docs.cntd.ru/document/412701105</t>
  </si>
  <si>
    <t>Развитие энергетики и жилищно-коммунального комплекса</t>
  </si>
  <si>
    <t>Чистая вода Приморского края</t>
  </si>
  <si>
    <t>Постановление Администрации Приморского края № 398-па</t>
  </si>
  <si>
    <t>Департамент по жилищно-коммунальному хозяйству и топливным ресурсам Приморского края</t>
  </si>
  <si>
    <t>http://docs.cntd.ru/document/460227273?block=2</t>
  </si>
  <si>
    <t>Обеспечение доступности коммунальных услуг, повышение качества и надежности жилищно-коммунального обслуживания населения</t>
  </si>
  <si>
    <t>Постановление Правительства Амурской области № 452</t>
  </si>
  <si>
    <t>Министерство жилищно-коммунального хозяйства области</t>
  </si>
  <si>
    <t>http://docs.cntd.ru/document/326138605</t>
  </si>
  <si>
    <t>106875,94 </t>
  </si>
  <si>
    <t>2893,70 </t>
  </si>
  <si>
    <t> 1891999,00 </t>
  </si>
  <si>
    <t>Энергосбережение и повышение энергетической эффективности в Амурской области на 2014 - 2020 годы</t>
  </si>
  <si>
    <t>112692,29 </t>
  </si>
  <si>
    <t>300820,30 </t>
  </si>
  <si>
    <t>Предоставление качественных жилищно-коммунальных услуг организациями жилищно-коммунального комплекса</t>
  </si>
  <si>
    <t>Указ Президента Республики Саха (Якутия) N 970</t>
  </si>
  <si>
    <t>Министерство жилищно-коммунального хозяйства и энергетики Республики Саха (Якутия)</t>
  </si>
  <si>
    <t>http://docs.cntd.ru/document/473509568</t>
  </si>
  <si>
    <t>Чистая вода (обеспечение населения качественным водоснабжением)</t>
  </si>
  <si>
    <t> 1 546 451,0</t>
  </si>
  <si>
    <t>427 982,0 </t>
  </si>
  <si>
    <t>Развитие электроэнергетики</t>
  </si>
  <si>
    <t>11 156 354,6 </t>
  </si>
  <si>
    <t>Обращение с отходами производства и потребления на территории Республики Саха (Якутия)</t>
  </si>
  <si>
    <t>Энергосбережение и повышение энергетической эффективности в Камчатском крае</t>
  </si>
  <si>
    <t>Постановление Правительства Камчатского края N 525-П</t>
  </si>
  <si>
    <t>Министерство жилищно-коммунального хозяйства и энергетики Камчатского края</t>
  </si>
  <si>
    <t>http://docs.cntd.ru/document/460210699</t>
  </si>
  <si>
    <t> 12 616,44000</t>
  </si>
  <si>
    <t>Чистая вода в Камчатском крае</t>
  </si>
  <si>
    <t> 14 521,4300</t>
  </si>
  <si>
    <t>Обеспечение качественными жилищно-коммунальными услугами и комфортными условиями проживания населения Магаданской области на 2014-2020 годы</t>
  </si>
  <si>
    <t>Постановление
администрации Магаданской области
 N 1256-па</t>
  </si>
  <si>
    <t>Министерство строительства, жилищно-коммунального хозяйства и энергетики Магаданской области</t>
  </si>
  <si>
    <t>http://docs.cntd.ru/document/460232796</t>
  </si>
  <si>
    <t> 50 000,000</t>
  </si>
  <si>
    <t>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</t>
  </si>
  <si>
    <t>Постановление
администрации Магаданской области
 N 1300-па</t>
  </si>
  <si>
    <t>http://docs.cntd.ru/document/460222592</t>
  </si>
  <si>
    <t> 722 522,2</t>
  </si>
  <si>
    <t> 2 003 000,1</t>
  </si>
  <si>
    <t>Постановление
Кабинета Министров
Республики Адыгея
 N 290</t>
  </si>
  <si>
    <t>Министерство строительства, транспорта, жилищно-коммунального и дорожного хозяйства Республики Адыгея</t>
  </si>
  <si>
    <t>http://docs.cntd.ru/document/460218523</t>
  </si>
  <si>
    <t>Повышение энергетической эффективности региональной экономики и сокращение издержек в бюджетном секторе Сахалинской области</t>
  </si>
  <si>
    <t>Постановление
Правительства Сахалинской области
N 278</t>
  </si>
  <si>
    <t>Министерство энергетики и жилищно-коммунального хозяйства Сахалинской области</t>
  </si>
  <si>
    <t>http://docs.cntd.ru/document/499407849</t>
  </si>
  <si>
    <t>69440,6 </t>
  </si>
  <si>
    <t>400000,0 </t>
  </si>
  <si>
    <t>50894,8 </t>
  </si>
  <si>
    <t> 475638,0</t>
  </si>
  <si>
    <t>173500,0 </t>
  </si>
  <si>
    <t>Обеспечение населения Сахалинской области качественными услугами жилищно-коммунального хозяйства на 2014 - 2020 годы</t>
  </si>
  <si>
    <t>2807643,7 </t>
  </si>
  <si>
    <t> 176091,7 </t>
  </si>
  <si>
    <t> 14182475,3</t>
  </si>
  <si>
    <t>13971477,5 </t>
  </si>
  <si>
    <t> 157971,1</t>
  </si>
  <si>
    <t> 213844,1 </t>
  </si>
  <si>
    <t> 15362144,6</t>
  </si>
  <si>
    <t> 176139,7 </t>
  </si>
  <si>
    <t> 218334,8</t>
  </si>
  <si>
    <t> 15923514,1</t>
  </si>
  <si>
    <t>192380,7 </t>
  </si>
  <si>
    <t>Развитие строительства, архитектуры, градостроительства и жилищно-коммунального хозяйства в Карачаево-Черкесской Республике на 2014 - 2017 годы</t>
  </si>
  <si>
    <t>Постановление Правительства Карачаево-Черкесской Республики № 367</t>
  </si>
  <si>
    <t>Министерство строительства и жилищно-коммунального хозяйства Карачаево-Черкесской Республики</t>
  </si>
  <si>
    <t>http://docs.cntd.ru/document/412702563</t>
  </si>
  <si>
    <t>1078000,0 </t>
  </si>
  <si>
    <t>Модернизация и реформирование систем топливно-энергетического комплекса и жилищно-коммунального хозяйства</t>
  </si>
  <si>
    <t>Постановление Правительства
Республики Северная Осетия-Алания
N 360</t>
  </si>
  <si>
    <t>Министерство строительства, энергетики и жилищно-коммунального хозяйства Республики Северная Осетия-Алания</t>
  </si>
  <si>
    <t>http://docs.cntd.ru/document/428593456</t>
  </si>
  <si>
    <t> 114551,8</t>
  </si>
  <si>
    <t> 78255,2</t>
  </si>
  <si>
    <t>Модернизация объектов коммунальной инфраструктуры в Еврейской автономной области</t>
  </si>
  <si>
    <t>Постановление правительства Еврейской автономной областиN 110-пп</t>
  </si>
  <si>
    <t xml:space="preserve">Управление жилищно-коммунального хозяйства и энергетики правительства Еврейской автономной области </t>
  </si>
  <si>
    <t>http://docs.cntd.ru/document/428516392</t>
  </si>
  <si>
    <t>296103,0 </t>
  </si>
  <si>
    <t>2000,0 </t>
  </si>
  <si>
    <t>3200,0 </t>
  </si>
  <si>
    <t>Социально-экономическое развитие Республики Ингушетия</t>
  </si>
  <si>
    <t>Постановление Правительства
Республики Ингушетия
 N 200</t>
  </si>
  <si>
    <t>Министерство строительства, архитектуры и жилищно-коммунального хозяйства Республики Ингушетия</t>
  </si>
  <si>
    <t>http://docs.cntd.ru/document/430566281</t>
  </si>
  <si>
    <t>1505500,0 </t>
  </si>
  <si>
    <t> 513500,0</t>
  </si>
  <si>
    <t>Капитальное строительство, ремонт, реконструкция и техническое перевооружение объектов государственного заказа</t>
  </si>
  <si>
    <t>Модернизация коммунального комплекса на 2015 - 2020 годы</t>
  </si>
  <si>
    <t>Постановление 
Правительства Рязанской области
N 314</t>
  </si>
  <si>
    <t xml:space="preserve">Министерство топливно-энергетического комплекса и жилищно-коммунального хозяйства Рязанской области </t>
  </si>
  <si>
    <t>http://docs.cntd.ru/document/423845976</t>
  </si>
  <si>
    <t>Энергосбережение и повышение энергетической эффективности на 2015 - 2020 годы</t>
  </si>
  <si>
    <t>Обеспечение условий и формирование комфортной среды проживания в Орловской области</t>
  </si>
  <si>
    <t>Постановление
Правительства Орловской области
 N 415</t>
  </si>
  <si>
    <t>Департамент строительства, транспорта и жилищно-коммунального хозяйства Орловской области</t>
  </si>
  <si>
    <t>http://docs.cntd.ru/document/473704837</t>
  </si>
  <si>
    <t> 312985,0</t>
  </si>
  <si>
    <t>112997,2 </t>
  </si>
  <si>
    <t> 43283,1 </t>
  </si>
  <si>
    <t>Энергосбережение и повышение энергетической эффективности в энергетическом комплексе области</t>
  </si>
  <si>
    <t>Постановление
Губернатора
Владимирской области
N 94</t>
  </si>
  <si>
    <t>Комитет по энергетической политике администрации области</t>
  </si>
  <si>
    <t>http://docs.cntd.ru/document/422404766</t>
  </si>
  <si>
    <t>78550,0 </t>
  </si>
  <si>
    <t>1810882,2 </t>
  </si>
  <si>
    <t>Энергосбережение и повышение энергетической эффективности в Республике Дагестан на 2014-2020 годы</t>
  </si>
  <si>
    <t>Постановление Правительства
Республики Дагестан
N 667</t>
  </si>
  <si>
    <t>Министерство промышленности и энергетики Республики Дагестан</t>
  </si>
  <si>
    <t>http://docs.cntd.ru/document/460273670</t>
  </si>
  <si>
    <t>Обеспечение доступным и комфортным жильем и услугами ЖКХ граждан Чеченской Республики</t>
  </si>
  <si>
    <t>Постановление Правительства
Чеченской Республики N 56</t>
  </si>
  <si>
    <t>Министерство жилищно-коммунального хозяйства Чеченской Республики</t>
  </si>
  <si>
    <t>http://docs.cntd.ru/document/430606677</t>
  </si>
  <si>
    <t>Государственная поддержка жилищно-коммунального хозяйства</t>
  </si>
  <si>
    <t xml:space="preserve">Постановление Правительства
Чукотского автономного округа
N 92
</t>
  </si>
  <si>
    <t>Департамент промышленной политики, строительства и жилищно-коммунального хозяйства Чукотского автономного округа</t>
  </si>
  <si>
    <t>http://docs.cntd.ru/document/432895578</t>
  </si>
  <si>
    <t>4534385,9 </t>
  </si>
  <si>
    <t>4527182,1 </t>
  </si>
  <si>
    <t>Комплексное развитие коммунальной инфраструктуры</t>
  </si>
  <si>
    <t>"Развитие водохозяйственного комплекса</t>
  </si>
  <si>
    <t>«База по действующей государственной поддержке в Субъекте РФ для Инициаторов инвестиционных проектов» (раздел ЖКХ)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</si>
</sst>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7.7"/>
      <color theme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color theme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45"/>
      <color theme="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3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85AE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3" fillId="0" borderId="0" xfId="0" applyFont="1" applyAlignment="1">
      <alignment horizontal="center" vertical="center" wrapText="1" shrinkToFit="1"/>
    </xf>
    <xf numFmtId="14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1" xfId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 shrinkToFit="1"/>
    </xf>
    <xf numFmtId="0" fontId="3" fillId="0" borderId="1" xfId="1" applyFont="1" applyBorder="1" applyAlignment="1" applyProtection="1">
      <alignment horizontal="center" vertical="center" textRotation="180" wrapText="1" shrinkToFit="1"/>
    </xf>
    <xf numFmtId="0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 shrinkToFit="1"/>
    </xf>
    <xf numFmtId="0" fontId="1" fillId="9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 shrinkToFit="1"/>
    </xf>
    <xf numFmtId="0" fontId="1" fillId="11" borderId="0" xfId="0" applyFont="1" applyFill="1" applyAlignment="1">
      <alignment horizontal="center" vertical="center" wrapText="1"/>
    </xf>
    <xf numFmtId="0" fontId="1" fillId="12" borderId="0" xfId="0" applyFont="1" applyFill="1" applyAlignment="1">
      <alignment horizontal="center" vertical="center" wrapText="1"/>
    </xf>
    <xf numFmtId="0" fontId="1" fillId="13" borderId="0" xfId="0" applyFont="1" applyFill="1" applyAlignment="1">
      <alignment horizontal="center" vertical="center" wrapText="1"/>
    </xf>
    <xf numFmtId="0" fontId="1" fillId="16" borderId="0" xfId="0" applyFont="1" applyFill="1" applyAlignment="1">
      <alignment horizontal="center" vertical="center" wrapText="1"/>
    </xf>
    <xf numFmtId="0" fontId="1" fillId="15" borderId="0" xfId="0" applyFont="1" applyFill="1" applyAlignment="1">
      <alignment horizontal="center" vertical="center" wrapText="1"/>
    </xf>
    <xf numFmtId="0" fontId="1" fillId="14" borderId="0" xfId="0" applyFont="1" applyFill="1" applyAlignment="1">
      <alignment horizontal="center" vertical="center" wrapText="1"/>
    </xf>
    <xf numFmtId="0" fontId="1" fillId="17" borderId="0" xfId="0" applyFont="1" applyFill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7" fillId="11" borderId="0" xfId="0" applyFont="1" applyFill="1" applyAlignment="1">
      <alignment horizontal="center" vertical="center" wrapText="1"/>
    </xf>
    <xf numFmtId="0" fontId="7" fillId="12" borderId="0" xfId="0" applyFont="1" applyFill="1" applyAlignment="1">
      <alignment horizontal="center" vertical="center" wrapText="1"/>
    </xf>
    <xf numFmtId="0" fontId="7" fillId="13" borderId="0" xfId="0" applyFont="1" applyFill="1" applyAlignment="1">
      <alignment horizontal="center" vertical="center" wrapText="1"/>
    </xf>
    <xf numFmtId="0" fontId="7" fillId="16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15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wrapText="1" shrinkToFit="1"/>
    </xf>
    <xf numFmtId="0" fontId="8" fillId="3" borderId="10" xfId="0" applyFont="1" applyFill="1" applyBorder="1" applyAlignment="1">
      <alignment wrapText="1" shrinkToFit="1"/>
    </xf>
    <xf numFmtId="0" fontId="5" fillId="3" borderId="0" xfId="0" applyFont="1" applyFill="1" applyAlignment="1">
      <alignment horizontal="center" vertical="center" wrapText="1" shrinkToFit="1"/>
    </xf>
    <xf numFmtId="0" fontId="1" fillId="21" borderId="0" xfId="0" applyFont="1" applyFill="1" applyAlignment="1">
      <alignment horizontal="center" vertical="center" wrapText="1"/>
    </xf>
    <xf numFmtId="0" fontId="1" fillId="2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12" borderId="2" xfId="0" applyFont="1" applyFill="1" applyBorder="1" applyAlignment="1">
      <alignment horizontal="center" vertical="center" wrapText="1" shrinkToFit="1"/>
    </xf>
    <xf numFmtId="0" fontId="3" fillId="13" borderId="2" xfId="0" applyFont="1" applyFill="1" applyBorder="1" applyAlignment="1">
      <alignment horizontal="center" vertical="center" wrapText="1" shrinkToFit="1"/>
    </xf>
    <xf numFmtId="0" fontId="5" fillId="15" borderId="2" xfId="0" applyFont="1" applyFill="1" applyBorder="1" applyAlignment="1">
      <alignment horizontal="center" vertical="center" wrapText="1" shrinkToFit="1"/>
    </xf>
    <xf numFmtId="0" fontId="5" fillId="16" borderId="2" xfId="0" applyFont="1" applyFill="1" applyBorder="1" applyAlignment="1">
      <alignment horizontal="center" vertical="center" wrapText="1" shrinkToFit="1"/>
    </xf>
    <xf numFmtId="0" fontId="5" fillId="13" borderId="2" xfId="0" applyFont="1" applyFill="1" applyBorder="1" applyAlignment="1">
      <alignment horizontal="center" vertical="center" wrapText="1" shrinkToFit="1"/>
    </xf>
    <xf numFmtId="0" fontId="5" fillId="8" borderId="2" xfId="0" applyFont="1" applyFill="1" applyBorder="1" applyAlignment="1">
      <alignment horizontal="center" vertical="center" wrapText="1" shrinkToFit="1"/>
    </xf>
    <xf numFmtId="0" fontId="5" fillId="9" borderId="2" xfId="0" applyFont="1" applyFill="1" applyBorder="1" applyAlignment="1">
      <alignment horizontal="center" vertical="center" wrapText="1" shrinkToFit="1"/>
    </xf>
    <xf numFmtId="0" fontId="5" fillId="11" borderId="2" xfId="0" applyFont="1" applyFill="1" applyBorder="1" applyAlignment="1">
      <alignment horizontal="center" vertical="center" wrapText="1" shrinkToFit="1"/>
    </xf>
    <xf numFmtId="0" fontId="5" fillId="10" borderId="2" xfId="0" applyFont="1" applyFill="1" applyBorder="1" applyAlignment="1">
      <alignment horizontal="center" vertical="center" wrapText="1" shrinkToFit="1"/>
    </xf>
    <xf numFmtId="0" fontId="5" fillId="12" borderId="2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7" borderId="2" xfId="0" applyFont="1" applyFill="1" applyBorder="1" applyAlignment="1">
      <alignment horizontal="center" vertical="center" wrapText="1" shrinkToFit="1"/>
    </xf>
    <xf numFmtId="0" fontId="5" fillId="5" borderId="2" xfId="0" applyFont="1" applyFill="1" applyBorder="1" applyAlignment="1">
      <alignment horizontal="center" vertical="center" wrapText="1" shrinkToFit="1"/>
    </xf>
    <xf numFmtId="0" fontId="5" fillId="6" borderId="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23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 wrapText="1" shrinkToFit="1"/>
    </xf>
    <xf numFmtId="0" fontId="3" fillId="9" borderId="0" xfId="0" applyFont="1" applyFill="1" applyAlignment="1">
      <alignment horizontal="center" vertical="center" wrapText="1" shrinkToFit="1"/>
    </xf>
    <xf numFmtId="0" fontId="3" fillId="10" borderId="0" xfId="0" applyFont="1" applyFill="1" applyAlignment="1">
      <alignment horizontal="center" vertical="center" wrapText="1" shrinkToFit="1"/>
    </xf>
    <xf numFmtId="0" fontId="3" fillId="24" borderId="0" xfId="0" applyFont="1" applyFill="1" applyAlignment="1">
      <alignment horizontal="center" vertical="center" wrapText="1" shrinkToFit="1"/>
    </xf>
    <xf numFmtId="0" fontId="3" fillId="25" borderId="0" xfId="0" applyFont="1" applyFill="1" applyAlignment="1">
      <alignment horizontal="center" vertical="center" wrapText="1" shrinkToFit="1"/>
    </xf>
    <xf numFmtId="0" fontId="3" fillId="7" borderId="0" xfId="0" applyFont="1" applyFill="1" applyAlignment="1">
      <alignment horizontal="center" vertical="center" wrapText="1" shrinkToFit="1"/>
    </xf>
    <xf numFmtId="0" fontId="3" fillId="6" borderId="0" xfId="0" applyFont="1" applyFill="1" applyAlignment="1">
      <alignment horizontal="center" vertical="center" wrapText="1" shrinkToFit="1"/>
    </xf>
    <xf numFmtId="0" fontId="3" fillId="5" borderId="0" xfId="0" applyFont="1" applyFill="1" applyAlignment="1">
      <alignment horizontal="center" vertical="center" wrapText="1" shrinkToFit="1"/>
    </xf>
    <xf numFmtId="165" fontId="3" fillId="0" borderId="0" xfId="0" applyNumberFormat="1" applyFont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 shrinkToFit="1"/>
    </xf>
    <xf numFmtId="0" fontId="5" fillId="0" borderId="1" xfId="1" applyFont="1" applyBorder="1" applyAlignment="1" applyProtection="1">
      <alignment horizontal="center" vertical="center" textRotation="180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 shrinkToFit="1"/>
    </xf>
    <xf numFmtId="3" fontId="5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180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12" borderId="2" xfId="0" applyFont="1" applyFill="1" applyBorder="1" applyAlignment="1">
      <alignment horizontal="center" vertical="center" wrapText="1" shrinkToFit="1"/>
    </xf>
    <xf numFmtId="0" fontId="3" fillId="13" borderId="2" xfId="0" applyFont="1" applyFill="1" applyBorder="1" applyAlignment="1">
      <alignment horizontal="center" vertical="center" wrapText="1" shrinkToFit="1"/>
    </xf>
    <xf numFmtId="0" fontId="5" fillId="15" borderId="2" xfId="0" applyFont="1" applyFill="1" applyBorder="1" applyAlignment="1">
      <alignment horizontal="center" vertical="center" wrapText="1" shrinkToFit="1"/>
    </xf>
    <xf numFmtId="0" fontId="5" fillId="16" borderId="2" xfId="0" applyFont="1" applyFill="1" applyBorder="1" applyAlignment="1">
      <alignment horizontal="center" vertical="center" wrapText="1" shrinkToFit="1"/>
    </xf>
    <xf numFmtId="0" fontId="5" fillId="13" borderId="2" xfId="0" applyFont="1" applyFill="1" applyBorder="1" applyAlignment="1">
      <alignment horizontal="center" vertical="center" wrapText="1" shrinkToFit="1"/>
    </xf>
    <xf numFmtId="0" fontId="5" fillId="8" borderId="2" xfId="0" applyFont="1" applyFill="1" applyBorder="1" applyAlignment="1">
      <alignment horizontal="center" vertical="center" wrapText="1" shrinkToFit="1"/>
    </xf>
    <xf numFmtId="0" fontId="5" fillId="9" borderId="2" xfId="0" applyFont="1" applyFill="1" applyBorder="1" applyAlignment="1">
      <alignment horizontal="center" vertical="center" wrapText="1" shrinkToFit="1"/>
    </xf>
    <xf numFmtId="0" fontId="5" fillId="11" borderId="2" xfId="0" applyFont="1" applyFill="1" applyBorder="1" applyAlignment="1">
      <alignment horizontal="center" vertical="center" wrapText="1" shrinkToFit="1"/>
    </xf>
    <xf numFmtId="0" fontId="5" fillId="10" borderId="2" xfId="0" applyFont="1" applyFill="1" applyBorder="1" applyAlignment="1">
      <alignment horizontal="center" vertical="center" wrapText="1" shrinkToFit="1"/>
    </xf>
    <xf numFmtId="0" fontId="5" fillId="12" borderId="2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7" borderId="2" xfId="0" applyFont="1" applyFill="1" applyBorder="1" applyAlignment="1">
      <alignment horizontal="center" vertical="center" wrapText="1" shrinkToFit="1"/>
    </xf>
    <xf numFmtId="0" fontId="5" fillId="5" borderId="2" xfId="0" applyFont="1" applyFill="1" applyBorder="1" applyAlignment="1">
      <alignment horizontal="center" vertical="center" wrapText="1" shrinkToFit="1"/>
    </xf>
    <xf numFmtId="0" fontId="5" fillId="6" borderId="2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12" borderId="2" xfId="0" applyFont="1" applyFill="1" applyBorder="1" applyAlignment="1">
      <alignment horizontal="center" vertical="center" wrapText="1" shrinkToFit="1"/>
    </xf>
    <xf numFmtId="0" fontId="3" fillId="13" borderId="2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 shrinkToFit="1"/>
    </xf>
    <xf numFmtId="0" fontId="3" fillId="9" borderId="1" xfId="0" applyFont="1" applyFill="1" applyBorder="1" applyAlignment="1">
      <alignment horizontal="center" vertical="center" wrapText="1" shrinkToFit="1"/>
    </xf>
    <xf numFmtId="0" fontId="3" fillId="23" borderId="1" xfId="0" applyFont="1" applyFill="1" applyBorder="1" applyAlignment="1">
      <alignment horizontal="center" vertical="center" wrapText="1" shrinkToFit="1"/>
    </xf>
    <xf numFmtId="0" fontId="1" fillId="12" borderId="11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25" borderId="1" xfId="0" applyFont="1" applyFill="1" applyBorder="1" applyAlignment="1">
      <alignment horizontal="center" vertical="center" wrapText="1" shrinkToFit="1"/>
    </xf>
    <xf numFmtId="0" fontId="3" fillId="24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8" borderId="1" xfId="0" applyFont="1" applyFill="1" applyBorder="1" applyAlignment="1">
      <alignment horizontal="center" vertical="center" wrapText="1" shrinkToFit="1"/>
    </xf>
    <xf numFmtId="0" fontId="3" fillId="7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 shrinkToFit="1"/>
    </xf>
    <xf numFmtId="0" fontId="8" fillId="22" borderId="0" xfId="0" applyFont="1" applyFill="1" applyAlignment="1">
      <alignment horizontal="center" wrapText="1" shrinkToFit="1"/>
    </xf>
    <xf numFmtId="0" fontId="8" fillId="8" borderId="0" xfId="0" applyFont="1" applyFill="1" applyAlignment="1">
      <alignment horizontal="center" wrapText="1" shrinkToFit="1"/>
    </xf>
    <xf numFmtId="0" fontId="8" fillId="23" borderId="0" xfId="0" applyFont="1" applyFill="1" applyAlignment="1">
      <alignment horizont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textRotation="180" wrapText="1" shrinkToFit="1"/>
    </xf>
    <xf numFmtId="0" fontId="3" fillId="0" borderId="3" xfId="0" applyFont="1" applyBorder="1" applyAlignment="1">
      <alignment horizontal="center" vertical="center" textRotation="180" wrapText="1" shrinkToFit="1"/>
    </xf>
    <xf numFmtId="165" fontId="3" fillId="0" borderId="1" xfId="0" applyNumberFormat="1" applyFont="1" applyBorder="1" applyAlignment="1">
      <alignment horizontal="center" vertical="center" wrapText="1" shrinkToFit="1"/>
    </xf>
    <xf numFmtId="0" fontId="3" fillId="12" borderId="2" xfId="0" applyFont="1" applyFill="1" applyBorder="1" applyAlignment="1">
      <alignment horizontal="center" vertical="center" wrapText="1" shrinkToFit="1"/>
    </xf>
    <xf numFmtId="0" fontId="3" fillId="12" borderId="5" xfId="0" applyFont="1" applyFill="1" applyBorder="1" applyAlignment="1">
      <alignment horizontal="center" vertical="center" wrapText="1" shrinkToFit="1"/>
    </xf>
    <xf numFmtId="0" fontId="3" fillId="12" borderId="3" xfId="0" applyFont="1" applyFill="1" applyBorder="1" applyAlignment="1">
      <alignment horizontal="center" vertical="center" wrapText="1" shrinkToFit="1"/>
    </xf>
    <xf numFmtId="0" fontId="3" fillId="13" borderId="2" xfId="0" applyFont="1" applyFill="1" applyBorder="1" applyAlignment="1">
      <alignment horizontal="center" vertical="center" wrapText="1" shrinkToFit="1"/>
    </xf>
    <xf numFmtId="0" fontId="3" fillId="13" borderId="5" xfId="0" applyFont="1" applyFill="1" applyBorder="1" applyAlignment="1">
      <alignment horizontal="center" vertical="center" wrapText="1" shrinkToFit="1"/>
    </xf>
    <xf numFmtId="0" fontId="3" fillId="13" borderId="3" xfId="0" applyFont="1" applyFill="1" applyBorder="1" applyAlignment="1">
      <alignment horizontal="center" vertical="center" wrapText="1" shrinkToFit="1"/>
    </xf>
    <xf numFmtId="0" fontId="3" fillId="20" borderId="2" xfId="0" applyFont="1" applyFill="1" applyBorder="1" applyAlignment="1">
      <alignment horizontal="center" vertical="center" wrapText="1" shrinkToFit="1"/>
    </xf>
    <xf numFmtId="0" fontId="3" fillId="20" borderId="5" xfId="0" applyFont="1" applyFill="1" applyBorder="1" applyAlignment="1">
      <alignment horizontal="center" vertical="center" wrapText="1" shrinkToFit="1"/>
    </xf>
    <xf numFmtId="0" fontId="3" fillId="20" borderId="3" xfId="0" applyFont="1" applyFill="1" applyBorder="1" applyAlignment="1">
      <alignment horizontal="center" vertical="center" wrapText="1" shrinkToFit="1"/>
    </xf>
    <xf numFmtId="0" fontId="8" fillId="22" borderId="0" xfId="0" applyFont="1" applyFill="1" applyAlignment="1">
      <alignment horizontal="center" vertical="center" wrapText="1" shrinkToFit="1"/>
    </xf>
    <xf numFmtId="0" fontId="8" fillId="22" borderId="10" xfId="0" applyFont="1" applyFill="1" applyBorder="1" applyAlignment="1">
      <alignment horizontal="center" vertical="center" wrapText="1" shrinkToFit="1"/>
    </xf>
    <xf numFmtId="0" fontId="3" fillId="21" borderId="1" xfId="0" applyFont="1" applyFill="1" applyBorder="1" applyAlignment="1">
      <alignment horizontal="center" vertical="center" wrapText="1" shrinkToFit="1"/>
    </xf>
    <xf numFmtId="0" fontId="3" fillId="19" borderId="1" xfId="0" applyFont="1" applyFill="1" applyBorder="1" applyAlignment="1">
      <alignment horizontal="center" vertical="center" wrapText="1" shrinkToFit="1"/>
    </xf>
    <xf numFmtId="0" fontId="3" fillId="18" borderId="1" xfId="0" applyFont="1" applyFill="1" applyBorder="1" applyAlignment="1">
      <alignment horizontal="center" vertical="center" wrapText="1" shrinkToFit="1"/>
    </xf>
    <xf numFmtId="0" fontId="3" fillId="17" borderId="1" xfId="0" applyFont="1" applyFill="1" applyBorder="1" applyAlignment="1">
      <alignment horizontal="center" vertical="center" wrapText="1" shrinkToFit="1"/>
    </xf>
    <xf numFmtId="0" fontId="3" fillId="16" borderId="2" xfId="0" applyFont="1" applyFill="1" applyBorder="1" applyAlignment="1">
      <alignment horizontal="center" vertical="center" wrapText="1" shrinkToFit="1"/>
    </xf>
    <xf numFmtId="0" fontId="3" fillId="16" borderId="5" xfId="0" applyFont="1" applyFill="1" applyBorder="1" applyAlignment="1">
      <alignment horizontal="center" vertical="center" wrapText="1" shrinkToFit="1"/>
    </xf>
    <xf numFmtId="0" fontId="3" fillId="16" borderId="3" xfId="0" applyFont="1" applyFill="1" applyBorder="1" applyAlignment="1">
      <alignment horizontal="center" vertical="center" wrapText="1" shrinkToFit="1"/>
    </xf>
    <xf numFmtId="0" fontId="3" fillId="14" borderId="2" xfId="0" applyFont="1" applyFill="1" applyBorder="1" applyAlignment="1">
      <alignment horizontal="center" vertical="center" wrapText="1" shrinkToFit="1"/>
    </xf>
    <xf numFmtId="0" fontId="3" fillId="14" borderId="5" xfId="0" applyFont="1" applyFill="1" applyBorder="1" applyAlignment="1">
      <alignment horizontal="center" vertical="center" wrapText="1" shrinkToFit="1"/>
    </xf>
    <xf numFmtId="0" fontId="3" fillId="14" borderId="3" xfId="0" applyFont="1" applyFill="1" applyBorder="1" applyAlignment="1">
      <alignment horizontal="center" vertical="center" wrapText="1" shrinkToFit="1"/>
    </xf>
    <xf numFmtId="0" fontId="3" fillId="15" borderId="2" xfId="0" applyFont="1" applyFill="1" applyBorder="1" applyAlignment="1">
      <alignment horizontal="center" vertical="center" wrapText="1" shrinkToFit="1"/>
    </xf>
    <xf numFmtId="0" fontId="3" fillId="15" borderId="5" xfId="0" applyFont="1" applyFill="1" applyBorder="1" applyAlignment="1">
      <alignment horizontal="center" vertical="center" wrapText="1" shrinkToFit="1"/>
    </xf>
    <xf numFmtId="0" fontId="3" fillId="15" borderId="3" xfId="0" applyFont="1" applyFill="1" applyBorder="1" applyAlignment="1">
      <alignment horizontal="center" vertical="center" wrapText="1" shrinkToFit="1"/>
    </xf>
    <xf numFmtId="0" fontId="3" fillId="10" borderId="2" xfId="0" applyFont="1" applyFill="1" applyBorder="1" applyAlignment="1">
      <alignment horizontal="center" vertical="center" wrapText="1" shrinkToFit="1"/>
    </xf>
    <xf numFmtId="0" fontId="3" fillId="10" borderId="5" xfId="0" applyFont="1" applyFill="1" applyBorder="1" applyAlignment="1">
      <alignment horizontal="center" vertical="center" wrapText="1" shrinkToFit="1"/>
    </xf>
    <xf numFmtId="0" fontId="3" fillId="10" borderId="3" xfId="0" applyFont="1" applyFill="1" applyBorder="1" applyAlignment="1">
      <alignment horizontal="center" vertical="center" wrapText="1" shrinkToFit="1"/>
    </xf>
    <xf numFmtId="0" fontId="3" fillId="9" borderId="2" xfId="0" applyFont="1" applyFill="1" applyBorder="1" applyAlignment="1">
      <alignment horizontal="center" vertical="center" wrapText="1" shrinkToFit="1"/>
    </xf>
    <xf numFmtId="0" fontId="3" fillId="9" borderId="5" xfId="0" applyFont="1" applyFill="1" applyBorder="1" applyAlignment="1">
      <alignment horizontal="center" vertical="center" wrapText="1" shrinkToFit="1"/>
    </xf>
    <xf numFmtId="0" fontId="3" fillId="9" borderId="3" xfId="0" applyFont="1" applyFill="1" applyBorder="1" applyAlignment="1">
      <alignment horizontal="center" vertical="center" wrapText="1" shrinkToFit="1"/>
    </xf>
    <xf numFmtId="0" fontId="3" fillId="7" borderId="2" xfId="0" applyFont="1" applyFill="1" applyBorder="1" applyAlignment="1">
      <alignment horizontal="center" vertical="center" wrapText="1" shrinkToFit="1"/>
    </xf>
    <xf numFmtId="0" fontId="3" fillId="7" borderId="5" xfId="0" applyFont="1" applyFill="1" applyBorder="1" applyAlignment="1">
      <alignment horizontal="center" vertical="center" wrapText="1" shrinkToFit="1"/>
    </xf>
    <xf numFmtId="0" fontId="3" fillId="7" borderId="3" xfId="0" applyFont="1" applyFill="1" applyBorder="1" applyAlignment="1">
      <alignment horizontal="center" vertical="center" wrapText="1" shrinkToFit="1"/>
    </xf>
    <xf numFmtId="0" fontId="3" fillId="8" borderId="2" xfId="0" applyFont="1" applyFill="1" applyBorder="1" applyAlignment="1">
      <alignment horizontal="center" vertical="center" wrapText="1" shrinkToFit="1"/>
    </xf>
    <xf numFmtId="0" fontId="3" fillId="8" borderId="5" xfId="0" applyFont="1" applyFill="1" applyBorder="1" applyAlignment="1">
      <alignment horizontal="center" vertical="center" wrapText="1" shrinkToFit="1"/>
    </xf>
    <xf numFmtId="0" fontId="3" fillId="8" borderId="3" xfId="0" applyFont="1" applyFill="1" applyBorder="1" applyAlignment="1">
      <alignment horizontal="center" vertical="center" wrapText="1" shrinkToFit="1"/>
    </xf>
    <xf numFmtId="0" fontId="3" fillId="11" borderId="2" xfId="0" applyFont="1" applyFill="1" applyBorder="1" applyAlignment="1">
      <alignment horizontal="center" vertical="center" wrapText="1" shrinkToFit="1"/>
    </xf>
    <xf numFmtId="0" fontId="3" fillId="11" borderId="5" xfId="0" applyFont="1" applyFill="1" applyBorder="1" applyAlignment="1">
      <alignment horizontal="center" vertical="center" wrapText="1" shrinkToFit="1"/>
    </xf>
    <xf numFmtId="0" fontId="3" fillId="11" borderId="3" xfId="0" applyFont="1" applyFill="1" applyBorder="1" applyAlignment="1">
      <alignment horizontal="center" vertical="center" wrapText="1" shrinkToFit="1"/>
    </xf>
    <xf numFmtId="0" fontId="3" fillId="6" borderId="2" xfId="0" applyFont="1" applyFill="1" applyBorder="1" applyAlignment="1">
      <alignment horizontal="center" vertical="center" wrapText="1" shrinkToFit="1"/>
    </xf>
    <xf numFmtId="0" fontId="3" fillId="6" borderId="5" xfId="0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textRotation="180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8" fillId="22" borderId="10" xfId="0" applyFont="1" applyFill="1" applyBorder="1" applyAlignment="1">
      <alignment horizontal="center" wrapText="1" shrinkToFit="1"/>
    </xf>
    <xf numFmtId="0" fontId="5" fillId="5" borderId="2" xfId="0" applyFont="1" applyFill="1" applyBorder="1" applyAlignment="1">
      <alignment horizontal="center" vertical="center" wrapText="1" shrinkToFit="1"/>
    </xf>
    <xf numFmtId="0" fontId="5" fillId="5" borderId="5" xfId="0" applyFont="1" applyFill="1" applyBorder="1" applyAlignment="1">
      <alignment horizontal="center" vertical="center" wrapText="1" shrinkToFit="1"/>
    </xf>
    <xf numFmtId="0" fontId="5" fillId="5" borderId="3" xfId="0" applyFont="1" applyFill="1" applyBorder="1" applyAlignment="1">
      <alignment horizontal="center" vertical="center" wrapText="1" shrinkToFit="1"/>
    </xf>
    <xf numFmtId="0" fontId="5" fillId="6" borderId="2" xfId="0" applyFont="1" applyFill="1" applyBorder="1" applyAlignment="1">
      <alignment horizontal="center" vertical="center" wrapText="1" shrinkToFit="1"/>
    </xf>
    <xf numFmtId="0" fontId="5" fillId="6" borderId="5" xfId="0" applyFont="1" applyFill="1" applyBorder="1" applyAlignment="1">
      <alignment horizontal="center" vertical="center" wrapText="1" shrinkToFit="1"/>
    </xf>
    <xf numFmtId="0" fontId="5" fillId="6" borderId="3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textRotation="180" wrapText="1" shrinkToFit="1"/>
    </xf>
    <xf numFmtId="0" fontId="5" fillId="0" borderId="3" xfId="0" applyFont="1" applyBorder="1" applyAlignment="1">
      <alignment horizontal="center" vertical="center" textRotation="180" wrapText="1" shrinkToFit="1"/>
    </xf>
    <xf numFmtId="0" fontId="5" fillId="7" borderId="2" xfId="0" applyFont="1" applyFill="1" applyBorder="1" applyAlignment="1">
      <alignment horizontal="center" vertical="center" wrapText="1" shrinkToFit="1"/>
    </xf>
    <xf numFmtId="0" fontId="5" fillId="7" borderId="5" xfId="0" applyFont="1" applyFill="1" applyBorder="1" applyAlignment="1">
      <alignment horizontal="center" vertical="center" wrapText="1" shrinkToFit="1"/>
    </xf>
    <xf numFmtId="0" fontId="5" fillId="7" borderId="3" xfId="0" applyFont="1" applyFill="1" applyBorder="1" applyAlignment="1">
      <alignment horizontal="center" vertical="center" wrapText="1" shrinkToFit="1"/>
    </xf>
    <xf numFmtId="0" fontId="5" fillId="15" borderId="2" xfId="0" applyFont="1" applyFill="1" applyBorder="1" applyAlignment="1">
      <alignment horizontal="center" vertical="center" wrapText="1" shrinkToFit="1"/>
    </xf>
    <xf numFmtId="0" fontId="5" fillId="15" borderId="5" xfId="0" applyFont="1" applyFill="1" applyBorder="1" applyAlignment="1">
      <alignment horizontal="center" vertical="center" wrapText="1" shrinkToFit="1"/>
    </xf>
    <xf numFmtId="0" fontId="5" fillId="15" borderId="3" xfId="0" applyFont="1" applyFill="1" applyBorder="1" applyAlignment="1">
      <alignment horizontal="center" vertical="center" wrapText="1" shrinkToFit="1"/>
    </xf>
    <xf numFmtId="0" fontId="5" fillId="16" borderId="2" xfId="0" applyFont="1" applyFill="1" applyBorder="1" applyAlignment="1">
      <alignment horizontal="center" vertical="center" wrapText="1" shrinkToFit="1"/>
    </xf>
    <xf numFmtId="0" fontId="5" fillId="16" borderId="5" xfId="0" applyFont="1" applyFill="1" applyBorder="1" applyAlignment="1">
      <alignment horizontal="center" vertical="center" wrapText="1" shrinkToFit="1"/>
    </xf>
    <xf numFmtId="0" fontId="5" fillId="16" borderId="3" xfId="0" applyFont="1" applyFill="1" applyBorder="1" applyAlignment="1">
      <alignment horizontal="center" vertical="center" wrapText="1" shrinkToFit="1"/>
    </xf>
    <xf numFmtId="0" fontId="5" fillId="13" borderId="2" xfId="0" applyFont="1" applyFill="1" applyBorder="1" applyAlignment="1">
      <alignment horizontal="center" vertical="center" wrapText="1" shrinkToFit="1"/>
    </xf>
    <xf numFmtId="0" fontId="5" fillId="13" borderId="5" xfId="0" applyFont="1" applyFill="1" applyBorder="1" applyAlignment="1">
      <alignment horizontal="center" vertical="center" wrapText="1" shrinkToFit="1"/>
    </xf>
    <xf numFmtId="0" fontId="5" fillId="13" borderId="3" xfId="0" applyFont="1" applyFill="1" applyBorder="1" applyAlignment="1">
      <alignment horizontal="center" vertical="center" wrapText="1" shrinkToFit="1"/>
    </xf>
    <xf numFmtId="0" fontId="5" fillId="8" borderId="2" xfId="0" applyFont="1" applyFill="1" applyBorder="1" applyAlignment="1">
      <alignment horizontal="center" vertical="center" wrapText="1" shrinkToFit="1"/>
    </xf>
    <xf numFmtId="0" fontId="5" fillId="8" borderId="5" xfId="0" applyFont="1" applyFill="1" applyBorder="1" applyAlignment="1">
      <alignment horizontal="center" vertical="center" wrapText="1" shrinkToFit="1"/>
    </xf>
    <xf numFmtId="0" fontId="5" fillId="8" borderId="3" xfId="0" applyFont="1" applyFill="1" applyBorder="1" applyAlignment="1">
      <alignment horizontal="center" vertical="center" wrapText="1" shrinkToFit="1"/>
    </xf>
    <xf numFmtId="0" fontId="5" fillId="9" borderId="2" xfId="0" applyFont="1" applyFill="1" applyBorder="1" applyAlignment="1">
      <alignment horizontal="center" vertical="center" wrapText="1" shrinkToFit="1"/>
    </xf>
    <xf numFmtId="0" fontId="5" fillId="9" borderId="5" xfId="0" applyFont="1" applyFill="1" applyBorder="1" applyAlignment="1">
      <alignment horizontal="center" vertical="center" wrapText="1" shrinkToFit="1"/>
    </xf>
    <xf numFmtId="0" fontId="5" fillId="9" borderId="3" xfId="0" applyFont="1" applyFill="1" applyBorder="1" applyAlignment="1">
      <alignment horizontal="center" vertical="center" wrapText="1" shrinkToFit="1"/>
    </xf>
    <xf numFmtId="0" fontId="5" fillId="11" borderId="2" xfId="0" applyFont="1" applyFill="1" applyBorder="1" applyAlignment="1">
      <alignment horizontal="center" vertical="center" wrapText="1" shrinkToFit="1"/>
    </xf>
    <xf numFmtId="0" fontId="5" fillId="11" borderId="5" xfId="0" applyFont="1" applyFill="1" applyBorder="1" applyAlignment="1">
      <alignment horizontal="center" vertical="center" wrapText="1" shrinkToFit="1"/>
    </xf>
    <xf numFmtId="0" fontId="5" fillId="11" borderId="3" xfId="0" applyFont="1" applyFill="1" applyBorder="1" applyAlignment="1">
      <alignment horizontal="center" vertical="center" wrapText="1" shrinkToFit="1"/>
    </xf>
    <xf numFmtId="0" fontId="5" fillId="10" borderId="2" xfId="0" applyFont="1" applyFill="1" applyBorder="1" applyAlignment="1">
      <alignment horizontal="center" vertical="center" wrapText="1" shrinkToFit="1"/>
    </xf>
    <xf numFmtId="0" fontId="5" fillId="10" borderId="5" xfId="0" applyFont="1" applyFill="1" applyBorder="1" applyAlignment="1">
      <alignment horizontal="center" vertical="center" wrapText="1" shrinkToFit="1"/>
    </xf>
    <xf numFmtId="0" fontId="5" fillId="10" borderId="3" xfId="0" applyFont="1" applyFill="1" applyBorder="1" applyAlignment="1">
      <alignment horizontal="center" vertical="center" wrapText="1" shrinkToFit="1"/>
    </xf>
    <xf numFmtId="0" fontId="5" fillId="12" borderId="2" xfId="0" applyFont="1" applyFill="1" applyBorder="1" applyAlignment="1">
      <alignment horizontal="center" vertical="center" wrapText="1" shrinkToFit="1"/>
    </xf>
    <xf numFmtId="0" fontId="5" fillId="12" borderId="5" xfId="0" applyFont="1" applyFill="1" applyBorder="1" applyAlignment="1">
      <alignment horizontal="center" vertical="center" wrapText="1" shrinkToFit="1"/>
    </xf>
    <xf numFmtId="0" fontId="5" fillId="12" borderId="3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4" borderId="2" xfId="0" applyFont="1" applyFill="1" applyBorder="1" applyAlignment="1">
      <alignment horizontal="center" vertical="center" textRotation="180" wrapText="1" shrinkToFit="1"/>
    </xf>
    <xf numFmtId="0" fontId="3" fillId="4" borderId="5" xfId="0" applyFont="1" applyFill="1" applyBorder="1" applyAlignment="1">
      <alignment horizontal="center" vertical="center" textRotation="180" wrapText="1" shrinkToFit="1"/>
    </xf>
    <xf numFmtId="0" fontId="3" fillId="4" borderId="3" xfId="0" applyFont="1" applyFill="1" applyBorder="1" applyAlignment="1">
      <alignment horizontal="center" vertical="center" textRotation="180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textRotation="180" wrapText="1" shrinkToFit="1"/>
    </xf>
    <xf numFmtId="0" fontId="3" fillId="5" borderId="2" xfId="0" applyFont="1" applyFill="1" applyBorder="1" applyAlignment="1">
      <alignment horizontal="center" vertical="center" textRotation="180" wrapText="1" shrinkToFit="1"/>
    </xf>
    <xf numFmtId="0" fontId="3" fillId="5" borderId="5" xfId="0" applyFont="1" applyFill="1" applyBorder="1" applyAlignment="1">
      <alignment horizontal="center" vertical="center" textRotation="180" wrapText="1" shrinkToFit="1"/>
    </xf>
    <xf numFmtId="0" fontId="3" fillId="5" borderId="3" xfId="0" applyFont="1" applyFill="1" applyBorder="1" applyAlignment="1">
      <alignment horizontal="center" vertical="center" textRotation="180" wrapText="1" shrinkToFit="1"/>
    </xf>
    <xf numFmtId="0" fontId="3" fillId="3" borderId="2" xfId="0" applyFont="1" applyFill="1" applyBorder="1" applyAlignment="1">
      <alignment horizontal="center" vertical="center" textRotation="180" wrapText="1" shrinkToFit="1"/>
    </xf>
    <xf numFmtId="0" fontId="3" fillId="3" borderId="5" xfId="0" applyFont="1" applyFill="1" applyBorder="1" applyAlignment="1">
      <alignment horizontal="center" vertical="center" textRotation="180" wrapText="1" shrinkToFit="1"/>
    </xf>
    <xf numFmtId="0" fontId="3" fillId="3" borderId="3" xfId="0" applyFont="1" applyFill="1" applyBorder="1" applyAlignment="1">
      <alignment horizontal="center" vertical="center" textRotation="180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180" wrapText="1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textRotation="180" wrapText="1" shrinkToFit="1"/>
    </xf>
    <xf numFmtId="4" fontId="3" fillId="0" borderId="2" xfId="0" applyNumberFormat="1" applyFont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vertical="center" wrapText="1" shrinkToFit="1"/>
    </xf>
    <xf numFmtId="0" fontId="2" fillId="0" borderId="1" xfId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180" wrapText="1"/>
    </xf>
    <xf numFmtId="4" fontId="1" fillId="0" borderId="0" xfId="0" applyNumberFormat="1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85AEFF"/>
      <color rgb="FF47A3FF"/>
      <color rgb="FFFFFF4F"/>
      <color rgb="FFFFFF33"/>
      <color rgb="FFDD7DFF"/>
      <color rgb="FFFF8FC7"/>
      <color rgb="FFFFA3A3"/>
      <color rgb="FFFFD08B"/>
      <color rgb="FF89FF89"/>
      <color rgb="FFA7D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ocs.cntd.ru/document/462701233" TargetMode="External"/><Relationship Id="rId299" Type="http://schemas.openxmlformats.org/officeDocument/2006/relationships/hyperlink" Target="http://docs.cntd.ru/document/494222351" TargetMode="External"/><Relationship Id="rId21" Type="http://schemas.openxmlformats.org/officeDocument/2006/relationships/hyperlink" Target="http://docs.cntd.ru/document/410801912" TargetMode="External"/><Relationship Id="rId42" Type="http://schemas.openxmlformats.org/officeDocument/2006/relationships/hyperlink" Target="http://docs.cntd.ru/document/463602658" TargetMode="External"/><Relationship Id="rId63" Type="http://schemas.openxmlformats.org/officeDocument/2006/relationships/hyperlink" Target="http://docs.cntd.ru/document/412303790" TargetMode="External"/><Relationship Id="rId84" Type="http://schemas.openxmlformats.org/officeDocument/2006/relationships/hyperlink" Target="http://docs.cntd.ru/document/464901966" TargetMode="External"/><Relationship Id="rId138" Type="http://schemas.openxmlformats.org/officeDocument/2006/relationships/hyperlink" Target="http://docs.cntd.ru/document/460212025" TargetMode="External"/><Relationship Id="rId159" Type="http://schemas.openxmlformats.org/officeDocument/2006/relationships/hyperlink" Target="http://docs.cntd.ru/document/463704418" TargetMode="External"/><Relationship Id="rId170" Type="http://schemas.openxmlformats.org/officeDocument/2006/relationships/hyperlink" Target="http://docs.cntd.ru/document/412700517" TargetMode="External"/><Relationship Id="rId191" Type="http://schemas.openxmlformats.org/officeDocument/2006/relationships/hyperlink" Target="http://docs.cntd.ru/document/422454610" TargetMode="External"/><Relationship Id="rId205" Type="http://schemas.openxmlformats.org/officeDocument/2006/relationships/hyperlink" Target="http://docs.cntd.ru/document/423908104" TargetMode="External"/><Relationship Id="rId226" Type="http://schemas.openxmlformats.org/officeDocument/2006/relationships/hyperlink" Target="http://docs.cntd.ru/document/919512745" TargetMode="External"/><Relationship Id="rId247" Type="http://schemas.openxmlformats.org/officeDocument/2006/relationships/hyperlink" Target="http://docs.cntd.ru/document/977400942" TargetMode="External"/><Relationship Id="rId107" Type="http://schemas.openxmlformats.org/officeDocument/2006/relationships/hyperlink" Target="http://docs.cntd.ru/document/412716730" TargetMode="External"/><Relationship Id="rId268" Type="http://schemas.openxmlformats.org/officeDocument/2006/relationships/hyperlink" Target="http://docs.cntd.ru/document/460212900" TargetMode="External"/><Relationship Id="rId289" Type="http://schemas.openxmlformats.org/officeDocument/2006/relationships/hyperlink" Target="http://docs.cntd.ru/document/423844839" TargetMode="External"/><Relationship Id="rId11" Type="http://schemas.openxmlformats.org/officeDocument/2006/relationships/hyperlink" Target="http://docs.cntd.ru/document/460194793" TargetMode="External"/><Relationship Id="rId32" Type="http://schemas.openxmlformats.org/officeDocument/2006/relationships/hyperlink" Target="http://docs.cntd.ru/document/422404072" TargetMode="External"/><Relationship Id="rId53" Type="http://schemas.openxmlformats.org/officeDocument/2006/relationships/hyperlink" Target="http://docs.cntd.ru/document/465510609" TargetMode="External"/><Relationship Id="rId74" Type="http://schemas.openxmlformats.org/officeDocument/2006/relationships/hyperlink" Target="http://docs.cntd.ru/document/423855124" TargetMode="External"/><Relationship Id="rId128" Type="http://schemas.openxmlformats.org/officeDocument/2006/relationships/hyperlink" Target="http://docs.cntd.ru/document/460211574" TargetMode="External"/><Relationship Id="rId149" Type="http://schemas.openxmlformats.org/officeDocument/2006/relationships/hyperlink" Target="http://docs.cntd.ru/document/430643160" TargetMode="External"/><Relationship Id="rId5" Type="http://schemas.openxmlformats.org/officeDocument/2006/relationships/hyperlink" Target="http://docs.cntd.ru/document/460194793" TargetMode="External"/><Relationship Id="rId95" Type="http://schemas.openxmlformats.org/officeDocument/2006/relationships/hyperlink" Target="http://docs.cntd.ru/document/469109420" TargetMode="External"/><Relationship Id="rId160" Type="http://schemas.openxmlformats.org/officeDocument/2006/relationships/hyperlink" Target="http://docs.cntd.ru/document/995154357" TargetMode="External"/><Relationship Id="rId181" Type="http://schemas.openxmlformats.org/officeDocument/2006/relationships/hyperlink" Target="http://docs.cntd.ru/document/424071511" TargetMode="External"/><Relationship Id="rId216" Type="http://schemas.openxmlformats.org/officeDocument/2006/relationships/hyperlink" Target="http://docs.cntd.ru/document/465710313" TargetMode="External"/><Relationship Id="rId237" Type="http://schemas.openxmlformats.org/officeDocument/2006/relationships/hyperlink" Target="http://docs.cntd.ru/document/424055925" TargetMode="External"/><Relationship Id="rId258" Type="http://schemas.openxmlformats.org/officeDocument/2006/relationships/hyperlink" Target="http://docs.cntd.ru/document/460230694" TargetMode="External"/><Relationship Id="rId279" Type="http://schemas.openxmlformats.org/officeDocument/2006/relationships/hyperlink" Target="http://docs.cntd.ru/document/460214220" TargetMode="External"/><Relationship Id="rId22" Type="http://schemas.openxmlformats.org/officeDocument/2006/relationships/hyperlink" Target="http://docs.cntd.ru/document/422404072" TargetMode="External"/><Relationship Id="rId43" Type="http://schemas.openxmlformats.org/officeDocument/2006/relationships/hyperlink" Target="http://docs.cntd.ru/document/463602658" TargetMode="External"/><Relationship Id="rId64" Type="http://schemas.openxmlformats.org/officeDocument/2006/relationships/hyperlink" Target="http://docs.cntd.ru/document/412303790" TargetMode="External"/><Relationship Id="rId118" Type="http://schemas.openxmlformats.org/officeDocument/2006/relationships/hyperlink" Target="http://docs.cntd.ru/document/462701233" TargetMode="External"/><Relationship Id="rId139" Type="http://schemas.openxmlformats.org/officeDocument/2006/relationships/hyperlink" Target="http://docs.cntd.ru/document/460212025" TargetMode="External"/><Relationship Id="rId290" Type="http://schemas.openxmlformats.org/officeDocument/2006/relationships/hyperlink" Target="http://docs.cntd.ru/document/423844839" TargetMode="External"/><Relationship Id="rId85" Type="http://schemas.openxmlformats.org/officeDocument/2006/relationships/hyperlink" Target="http://docs.cntd.ru/document/469109420" TargetMode="External"/><Relationship Id="rId150" Type="http://schemas.openxmlformats.org/officeDocument/2006/relationships/hyperlink" Target="http://docs.cntd.ru/document/422401335" TargetMode="External"/><Relationship Id="rId171" Type="http://schemas.openxmlformats.org/officeDocument/2006/relationships/hyperlink" Target="http://docs.cntd.ru/document/412700517" TargetMode="External"/><Relationship Id="rId192" Type="http://schemas.openxmlformats.org/officeDocument/2006/relationships/hyperlink" Target="http://docs.cntd.ru/document/422454610" TargetMode="External"/><Relationship Id="rId206" Type="http://schemas.openxmlformats.org/officeDocument/2006/relationships/hyperlink" Target="http://docs.cntd.ru/document/463800978" TargetMode="External"/><Relationship Id="rId227" Type="http://schemas.openxmlformats.org/officeDocument/2006/relationships/hyperlink" Target="http://docs.cntd.ru/document/453366265" TargetMode="External"/><Relationship Id="rId248" Type="http://schemas.openxmlformats.org/officeDocument/2006/relationships/hyperlink" Target="http://docs.cntd.ru/document/977400942" TargetMode="External"/><Relationship Id="rId269" Type="http://schemas.openxmlformats.org/officeDocument/2006/relationships/hyperlink" Target="http://docs.cntd.ru/document/424052762" TargetMode="External"/><Relationship Id="rId12" Type="http://schemas.openxmlformats.org/officeDocument/2006/relationships/hyperlink" Target="http://docs.cntd.ru/document/412382804" TargetMode="External"/><Relationship Id="rId33" Type="http://schemas.openxmlformats.org/officeDocument/2006/relationships/hyperlink" Target="http://docs.cntd.ru/document/422404072" TargetMode="External"/><Relationship Id="rId108" Type="http://schemas.openxmlformats.org/officeDocument/2006/relationships/hyperlink" Target="http://docs.cntd.ru/document/412716730" TargetMode="External"/><Relationship Id="rId129" Type="http://schemas.openxmlformats.org/officeDocument/2006/relationships/hyperlink" Target="http://docs.cntd.ru/document/460211574" TargetMode="External"/><Relationship Id="rId280" Type="http://schemas.openxmlformats.org/officeDocument/2006/relationships/hyperlink" Target="http://docs.cntd.ru/document/460214220" TargetMode="External"/><Relationship Id="rId54" Type="http://schemas.openxmlformats.org/officeDocument/2006/relationships/hyperlink" Target="http://docs.cntd.ru/document/465510609" TargetMode="External"/><Relationship Id="rId75" Type="http://schemas.openxmlformats.org/officeDocument/2006/relationships/hyperlink" Target="http://docs.cntd.ru/document/974030423" TargetMode="External"/><Relationship Id="rId96" Type="http://schemas.openxmlformats.org/officeDocument/2006/relationships/hyperlink" Target="http://docs.cntd.ru/document/469109420" TargetMode="External"/><Relationship Id="rId140" Type="http://schemas.openxmlformats.org/officeDocument/2006/relationships/hyperlink" Target="http://docs.cntd.ru/document/460212025" TargetMode="External"/><Relationship Id="rId161" Type="http://schemas.openxmlformats.org/officeDocument/2006/relationships/hyperlink" Target="http://docs.cntd.ru/document/995154357" TargetMode="External"/><Relationship Id="rId182" Type="http://schemas.openxmlformats.org/officeDocument/2006/relationships/hyperlink" Target="http://docs.cntd.ru/document/424071511" TargetMode="External"/><Relationship Id="rId217" Type="http://schemas.openxmlformats.org/officeDocument/2006/relationships/hyperlink" Target="http://docs.cntd.ru/document/465710313" TargetMode="External"/><Relationship Id="rId6" Type="http://schemas.openxmlformats.org/officeDocument/2006/relationships/hyperlink" Target="http://docs.cntd.ru/document/460194793" TargetMode="External"/><Relationship Id="rId238" Type="http://schemas.openxmlformats.org/officeDocument/2006/relationships/hyperlink" Target="http://docs.cntd.ru/document/424055925" TargetMode="External"/><Relationship Id="rId259" Type="http://schemas.openxmlformats.org/officeDocument/2006/relationships/hyperlink" Target="http://docs.cntd.ru/document/460230694" TargetMode="External"/><Relationship Id="rId23" Type="http://schemas.openxmlformats.org/officeDocument/2006/relationships/hyperlink" Target="http://docs.cntd.ru/document/422404072" TargetMode="External"/><Relationship Id="rId119" Type="http://schemas.openxmlformats.org/officeDocument/2006/relationships/hyperlink" Target="http://docs.cntd.ru/document/462701233" TargetMode="External"/><Relationship Id="rId270" Type="http://schemas.openxmlformats.org/officeDocument/2006/relationships/hyperlink" Target="http://docs.cntd.ru/document/424052762" TargetMode="External"/><Relationship Id="rId291" Type="http://schemas.openxmlformats.org/officeDocument/2006/relationships/hyperlink" Target="http://docs.cntd.ru/document/460190452" TargetMode="External"/><Relationship Id="rId44" Type="http://schemas.openxmlformats.org/officeDocument/2006/relationships/hyperlink" Target="http://docs.cntd.ru/document/463602658" TargetMode="External"/><Relationship Id="rId65" Type="http://schemas.openxmlformats.org/officeDocument/2006/relationships/hyperlink" Target="http://docs.cntd.ru/document/412303790" TargetMode="External"/><Relationship Id="rId86" Type="http://schemas.openxmlformats.org/officeDocument/2006/relationships/hyperlink" Target="http://docs.cntd.ru/document/469109420" TargetMode="External"/><Relationship Id="rId130" Type="http://schemas.openxmlformats.org/officeDocument/2006/relationships/hyperlink" Target="http://docs.cntd.ru/document/460211574" TargetMode="External"/><Relationship Id="rId151" Type="http://schemas.openxmlformats.org/officeDocument/2006/relationships/hyperlink" Target="http://docs.cntd.ru/document/422401335" TargetMode="External"/><Relationship Id="rId172" Type="http://schemas.openxmlformats.org/officeDocument/2006/relationships/hyperlink" Target="http://docs.cntd.ru/document/412700517" TargetMode="External"/><Relationship Id="rId193" Type="http://schemas.openxmlformats.org/officeDocument/2006/relationships/hyperlink" Target="http://docs.cntd.ru/document/422454610" TargetMode="External"/><Relationship Id="rId207" Type="http://schemas.openxmlformats.org/officeDocument/2006/relationships/hyperlink" Target="http://docs.cntd.ru/document/463800978" TargetMode="External"/><Relationship Id="rId228" Type="http://schemas.openxmlformats.org/officeDocument/2006/relationships/hyperlink" Target="http://docs.cntd.ru/document/453366265" TargetMode="External"/><Relationship Id="rId249" Type="http://schemas.openxmlformats.org/officeDocument/2006/relationships/hyperlink" Target="http://docs.cntd.ru/document/977400942" TargetMode="External"/><Relationship Id="rId13" Type="http://schemas.openxmlformats.org/officeDocument/2006/relationships/hyperlink" Target="http://docs.cntd.ru/document/412382804" TargetMode="External"/><Relationship Id="rId109" Type="http://schemas.openxmlformats.org/officeDocument/2006/relationships/hyperlink" Target="http://docs.cntd.ru/document/412716730" TargetMode="External"/><Relationship Id="rId260" Type="http://schemas.openxmlformats.org/officeDocument/2006/relationships/hyperlink" Target="http://docs.cntd.ru/document/460230694" TargetMode="External"/><Relationship Id="rId281" Type="http://schemas.openxmlformats.org/officeDocument/2006/relationships/hyperlink" Target="http://docs.cntd.ru/document/430660220" TargetMode="External"/><Relationship Id="rId34" Type="http://schemas.openxmlformats.org/officeDocument/2006/relationships/hyperlink" Target="http://docs.cntd.ru/document/422404072" TargetMode="External"/><Relationship Id="rId55" Type="http://schemas.openxmlformats.org/officeDocument/2006/relationships/hyperlink" Target="http://docs.cntd.ru/document/872621667" TargetMode="External"/><Relationship Id="rId76" Type="http://schemas.openxmlformats.org/officeDocument/2006/relationships/hyperlink" Target="http://docs.cntd.ru/document/974030423" TargetMode="External"/><Relationship Id="rId97" Type="http://schemas.openxmlformats.org/officeDocument/2006/relationships/hyperlink" Target="http://docs.cntd.ru/document/469109420" TargetMode="External"/><Relationship Id="rId120" Type="http://schemas.openxmlformats.org/officeDocument/2006/relationships/hyperlink" Target="http://docs.cntd.ru/document/462701233" TargetMode="External"/><Relationship Id="rId141" Type="http://schemas.openxmlformats.org/officeDocument/2006/relationships/hyperlink" Target="http://docs.cntd.ru/document/453135181" TargetMode="External"/><Relationship Id="rId7" Type="http://schemas.openxmlformats.org/officeDocument/2006/relationships/hyperlink" Target="http://docs.cntd.ru/document/460194793" TargetMode="External"/><Relationship Id="rId162" Type="http://schemas.openxmlformats.org/officeDocument/2006/relationships/hyperlink" Target="http://docs.cntd.ru/document/995154357" TargetMode="External"/><Relationship Id="rId183" Type="http://schemas.openxmlformats.org/officeDocument/2006/relationships/hyperlink" Target="http://docs.cntd.ru/document/424071511" TargetMode="External"/><Relationship Id="rId218" Type="http://schemas.openxmlformats.org/officeDocument/2006/relationships/hyperlink" Target="http://docs.cntd.ru/document/494904084" TargetMode="External"/><Relationship Id="rId239" Type="http://schemas.openxmlformats.org/officeDocument/2006/relationships/hyperlink" Target="http://docs.cntd.ru/document/977400942" TargetMode="External"/><Relationship Id="rId2" Type="http://schemas.openxmlformats.org/officeDocument/2006/relationships/hyperlink" Target="http://docs.cntd.ru/document/453122723" TargetMode="External"/><Relationship Id="rId29" Type="http://schemas.openxmlformats.org/officeDocument/2006/relationships/hyperlink" Target="http://docs.cntd.ru/document/422404072" TargetMode="External"/><Relationship Id="rId250" Type="http://schemas.openxmlformats.org/officeDocument/2006/relationships/hyperlink" Target="http://docs.cntd.ru/document/453134693" TargetMode="External"/><Relationship Id="rId255" Type="http://schemas.openxmlformats.org/officeDocument/2006/relationships/hyperlink" Target="http://docs.cntd.ru/document/473313505" TargetMode="External"/><Relationship Id="rId271" Type="http://schemas.openxmlformats.org/officeDocument/2006/relationships/hyperlink" Target="http://docs.cntd.ru/document/460170381" TargetMode="External"/><Relationship Id="rId276" Type="http://schemas.openxmlformats.org/officeDocument/2006/relationships/hyperlink" Target="http://docs.cntd.ru/document/460170381" TargetMode="External"/><Relationship Id="rId292" Type="http://schemas.openxmlformats.org/officeDocument/2006/relationships/hyperlink" Target="http://docs.cntd.ru/document/460190452" TargetMode="External"/><Relationship Id="rId297" Type="http://schemas.openxmlformats.org/officeDocument/2006/relationships/hyperlink" Target="http://docs.cntd.ru/document/494222351" TargetMode="External"/><Relationship Id="rId24" Type="http://schemas.openxmlformats.org/officeDocument/2006/relationships/hyperlink" Target="http://docs.cntd.ru/document/422404072" TargetMode="External"/><Relationship Id="rId40" Type="http://schemas.openxmlformats.org/officeDocument/2006/relationships/hyperlink" Target="http://docs.cntd.ru/document/465805355" TargetMode="External"/><Relationship Id="rId45" Type="http://schemas.openxmlformats.org/officeDocument/2006/relationships/hyperlink" Target="http://docs.cntd.ru/document/463602658" TargetMode="External"/><Relationship Id="rId66" Type="http://schemas.openxmlformats.org/officeDocument/2006/relationships/hyperlink" Target="http://docs.cntd.ru/document/412303790" TargetMode="External"/><Relationship Id="rId87" Type="http://schemas.openxmlformats.org/officeDocument/2006/relationships/hyperlink" Target="http://docs.cntd.ru/document/469109420" TargetMode="External"/><Relationship Id="rId110" Type="http://schemas.openxmlformats.org/officeDocument/2006/relationships/hyperlink" Target="http://docs.cntd.ru/document/412716730" TargetMode="External"/><Relationship Id="rId115" Type="http://schemas.openxmlformats.org/officeDocument/2006/relationships/hyperlink" Target="http://docs.cntd.ru/document/462701233" TargetMode="External"/><Relationship Id="rId131" Type="http://schemas.openxmlformats.org/officeDocument/2006/relationships/hyperlink" Target="http://docs.cntd.ru/document/460211574" TargetMode="External"/><Relationship Id="rId136" Type="http://schemas.openxmlformats.org/officeDocument/2006/relationships/hyperlink" Target="http://docs.cntd.ru/document/460212025" TargetMode="External"/><Relationship Id="rId157" Type="http://schemas.openxmlformats.org/officeDocument/2006/relationships/hyperlink" Target="http://docs.cntd.ru/document/463704418" TargetMode="External"/><Relationship Id="rId178" Type="http://schemas.openxmlformats.org/officeDocument/2006/relationships/hyperlink" Target="http://docs.cntd.ru/document/424071511" TargetMode="External"/><Relationship Id="rId301" Type="http://schemas.openxmlformats.org/officeDocument/2006/relationships/printerSettings" Target="../printerSettings/printerSettings1.bin"/><Relationship Id="rId61" Type="http://schemas.openxmlformats.org/officeDocument/2006/relationships/hyperlink" Target="http://docs.cntd.ru/document/412303790" TargetMode="External"/><Relationship Id="rId82" Type="http://schemas.openxmlformats.org/officeDocument/2006/relationships/hyperlink" Target="http://docs.cntd.ru/document/965018318" TargetMode="External"/><Relationship Id="rId152" Type="http://schemas.openxmlformats.org/officeDocument/2006/relationships/hyperlink" Target="http://docs.cntd.ru/document/467307533" TargetMode="External"/><Relationship Id="rId173" Type="http://schemas.openxmlformats.org/officeDocument/2006/relationships/hyperlink" Target="http://docs.cntd.ru/document/412700517" TargetMode="External"/><Relationship Id="rId194" Type="http://schemas.openxmlformats.org/officeDocument/2006/relationships/hyperlink" Target="http://docs.cntd.ru/document/422454610" TargetMode="External"/><Relationship Id="rId199" Type="http://schemas.openxmlformats.org/officeDocument/2006/relationships/hyperlink" Target="http://docs.cntd.ru/document/422454610" TargetMode="External"/><Relationship Id="rId203" Type="http://schemas.openxmlformats.org/officeDocument/2006/relationships/hyperlink" Target="http://docs.cntd.ru/document/423912947" TargetMode="External"/><Relationship Id="rId208" Type="http://schemas.openxmlformats.org/officeDocument/2006/relationships/hyperlink" Target="http://docs.cntd.ru/document/463500505" TargetMode="External"/><Relationship Id="rId229" Type="http://schemas.openxmlformats.org/officeDocument/2006/relationships/hyperlink" Target="http://docs.cntd.ru/document/453366265" TargetMode="External"/><Relationship Id="rId19" Type="http://schemas.openxmlformats.org/officeDocument/2006/relationships/hyperlink" Target="http://docs.cntd.ru/document/410801912" TargetMode="External"/><Relationship Id="rId224" Type="http://schemas.openxmlformats.org/officeDocument/2006/relationships/hyperlink" Target="http://docs.cntd.ru/document/460202702" TargetMode="External"/><Relationship Id="rId240" Type="http://schemas.openxmlformats.org/officeDocument/2006/relationships/hyperlink" Target="http://docs.cntd.ru/document/977400942" TargetMode="External"/><Relationship Id="rId245" Type="http://schemas.openxmlformats.org/officeDocument/2006/relationships/hyperlink" Target="http://docs.cntd.ru/document/977400942" TargetMode="External"/><Relationship Id="rId261" Type="http://schemas.openxmlformats.org/officeDocument/2006/relationships/hyperlink" Target="http://docs.cntd.ru/document/326137734" TargetMode="External"/><Relationship Id="rId266" Type="http://schemas.openxmlformats.org/officeDocument/2006/relationships/hyperlink" Target="http://docs.cntd.ru/document/460267857" TargetMode="External"/><Relationship Id="rId287" Type="http://schemas.openxmlformats.org/officeDocument/2006/relationships/hyperlink" Target="http://docs.cntd.ru/document/423844839" TargetMode="External"/><Relationship Id="rId14" Type="http://schemas.openxmlformats.org/officeDocument/2006/relationships/hyperlink" Target="http://docs.cntd.ru/document/424065893" TargetMode="External"/><Relationship Id="rId30" Type="http://schemas.openxmlformats.org/officeDocument/2006/relationships/hyperlink" Target="http://docs.cntd.ru/document/422404072" TargetMode="External"/><Relationship Id="rId35" Type="http://schemas.openxmlformats.org/officeDocument/2006/relationships/hyperlink" Target="http://docs.cntd.ru/document/422404072" TargetMode="External"/><Relationship Id="rId56" Type="http://schemas.openxmlformats.org/officeDocument/2006/relationships/hyperlink" Target="http://docs.cntd.ru/document/872621667" TargetMode="External"/><Relationship Id="rId77" Type="http://schemas.openxmlformats.org/officeDocument/2006/relationships/hyperlink" Target="http://docs.cntd.ru/document/965018318" TargetMode="External"/><Relationship Id="rId100" Type="http://schemas.openxmlformats.org/officeDocument/2006/relationships/hyperlink" Target="http://docs.cntd.ru/document/469109420" TargetMode="External"/><Relationship Id="rId105" Type="http://schemas.openxmlformats.org/officeDocument/2006/relationships/hyperlink" Target="http://docs.cntd.ru/document/412716730" TargetMode="External"/><Relationship Id="rId126" Type="http://schemas.openxmlformats.org/officeDocument/2006/relationships/hyperlink" Target="http://www.ofukem.ru/download/ako/PostN374ot140919.doc" TargetMode="External"/><Relationship Id="rId147" Type="http://schemas.openxmlformats.org/officeDocument/2006/relationships/hyperlink" Target="http://docs.cntd.ru/document/430643160" TargetMode="External"/><Relationship Id="rId168" Type="http://schemas.openxmlformats.org/officeDocument/2006/relationships/hyperlink" Target="http://docs.cntd.ru/document/412700517" TargetMode="External"/><Relationship Id="rId282" Type="http://schemas.openxmlformats.org/officeDocument/2006/relationships/hyperlink" Target="http://docs.cntd.ru/document/430660220" TargetMode="External"/><Relationship Id="rId8" Type="http://schemas.openxmlformats.org/officeDocument/2006/relationships/hyperlink" Target="http://docs.cntd.ru/document/460194793" TargetMode="External"/><Relationship Id="rId51" Type="http://schemas.openxmlformats.org/officeDocument/2006/relationships/hyperlink" Target="http://docs.cntd.ru/document/432832574" TargetMode="External"/><Relationship Id="rId72" Type="http://schemas.openxmlformats.org/officeDocument/2006/relationships/hyperlink" Target="http://docs.cntd.ru/document/422449584" TargetMode="External"/><Relationship Id="rId93" Type="http://schemas.openxmlformats.org/officeDocument/2006/relationships/hyperlink" Target="http://docs.cntd.ru/document/469109420" TargetMode="External"/><Relationship Id="rId98" Type="http://schemas.openxmlformats.org/officeDocument/2006/relationships/hyperlink" Target="http://docs.cntd.ru/document/469109420" TargetMode="External"/><Relationship Id="rId121" Type="http://schemas.openxmlformats.org/officeDocument/2006/relationships/hyperlink" Target="http://www.ofukem.ru/download/ako/PostN374ot140919.doc" TargetMode="External"/><Relationship Id="rId142" Type="http://schemas.openxmlformats.org/officeDocument/2006/relationships/hyperlink" Target="http://docs.cntd.ru/document/430643160" TargetMode="External"/><Relationship Id="rId163" Type="http://schemas.openxmlformats.org/officeDocument/2006/relationships/hyperlink" Target="http://docs.cntd.ru/document/995154357" TargetMode="External"/><Relationship Id="rId184" Type="http://schemas.openxmlformats.org/officeDocument/2006/relationships/hyperlink" Target="http://docs.cntd.ru/document/948008082" TargetMode="External"/><Relationship Id="rId189" Type="http://schemas.openxmlformats.org/officeDocument/2006/relationships/hyperlink" Target="http://docs.cntd.ru/document/422454610" TargetMode="External"/><Relationship Id="rId219" Type="http://schemas.openxmlformats.org/officeDocument/2006/relationships/hyperlink" Target="http://docs.cntd.ru/document/494904084" TargetMode="External"/><Relationship Id="rId3" Type="http://schemas.openxmlformats.org/officeDocument/2006/relationships/hyperlink" Target="http://docs.cntd.ru/document/463302324" TargetMode="External"/><Relationship Id="rId214" Type="http://schemas.openxmlformats.org/officeDocument/2006/relationships/hyperlink" Target="http://docs.cntd.ru/document/962035517" TargetMode="External"/><Relationship Id="rId230" Type="http://schemas.openxmlformats.org/officeDocument/2006/relationships/hyperlink" Target="http://docs.cntd.ru/document/453366265" TargetMode="External"/><Relationship Id="rId235" Type="http://schemas.openxmlformats.org/officeDocument/2006/relationships/hyperlink" Target="http://www.gp.specagro.ru/download/index/id/24203" TargetMode="External"/><Relationship Id="rId251" Type="http://schemas.openxmlformats.org/officeDocument/2006/relationships/hyperlink" Target="http://docs.cntd.ru/document/453134693" TargetMode="External"/><Relationship Id="rId256" Type="http://schemas.openxmlformats.org/officeDocument/2006/relationships/hyperlink" Target="http://docs.cntd.ru/document/460230694" TargetMode="External"/><Relationship Id="rId277" Type="http://schemas.openxmlformats.org/officeDocument/2006/relationships/hyperlink" Target="http://docs.cntd.ru/document/460211668" TargetMode="External"/><Relationship Id="rId298" Type="http://schemas.openxmlformats.org/officeDocument/2006/relationships/hyperlink" Target="http://docs.cntd.ru/document/494222351" TargetMode="External"/><Relationship Id="rId25" Type="http://schemas.openxmlformats.org/officeDocument/2006/relationships/hyperlink" Target="http://docs.cntd.ru/document/422404072" TargetMode="External"/><Relationship Id="rId46" Type="http://schemas.openxmlformats.org/officeDocument/2006/relationships/hyperlink" Target="http://docs.cntd.ru/document/463602658" TargetMode="External"/><Relationship Id="rId67" Type="http://schemas.openxmlformats.org/officeDocument/2006/relationships/hyperlink" Target="http://docs.cntd.ru/document/412303790" TargetMode="External"/><Relationship Id="rId116" Type="http://schemas.openxmlformats.org/officeDocument/2006/relationships/hyperlink" Target="http://docs.cntd.ru/document/462701233" TargetMode="External"/><Relationship Id="rId137" Type="http://schemas.openxmlformats.org/officeDocument/2006/relationships/hyperlink" Target="http://docs.cntd.ru/document/460212025" TargetMode="External"/><Relationship Id="rId158" Type="http://schemas.openxmlformats.org/officeDocument/2006/relationships/hyperlink" Target="http://docs.cntd.ru/document/463704418" TargetMode="External"/><Relationship Id="rId272" Type="http://schemas.openxmlformats.org/officeDocument/2006/relationships/hyperlink" Target="http://docs.cntd.ru/document/460170381" TargetMode="External"/><Relationship Id="rId293" Type="http://schemas.openxmlformats.org/officeDocument/2006/relationships/hyperlink" Target="http://docs.cntd.ru/document/460190452" TargetMode="External"/><Relationship Id="rId20" Type="http://schemas.openxmlformats.org/officeDocument/2006/relationships/hyperlink" Target="http://docs.cntd.ru/document/410801912" TargetMode="External"/><Relationship Id="rId41" Type="http://schemas.openxmlformats.org/officeDocument/2006/relationships/hyperlink" Target="http://docs.cntd.ru/document/465805355" TargetMode="External"/><Relationship Id="rId62" Type="http://schemas.openxmlformats.org/officeDocument/2006/relationships/hyperlink" Target="http://docs.cntd.ru/document/412303790" TargetMode="External"/><Relationship Id="rId83" Type="http://schemas.openxmlformats.org/officeDocument/2006/relationships/hyperlink" Target="http://docs.cntd.ru/document/464901966" TargetMode="External"/><Relationship Id="rId88" Type="http://schemas.openxmlformats.org/officeDocument/2006/relationships/hyperlink" Target="http://docs.cntd.ru/document/469109420" TargetMode="External"/><Relationship Id="rId111" Type="http://schemas.openxmlformats.org/officeDocument/2006/relationships/hyperlink" Target="http://docs.cntd.ru/document/412716730" TargetMode="External"/><Relationship Id="rId132" Type="http://schemas.openxmlformats.org/officeDocument/2006/relationships/hyperlink" Target="http://docs.cntd.ru/document/973037360" TargetMode="External"/><Relationship Id="rId153" Type="http://schemas.openxmlformats.org/officeDocument/2006/relationships/hyperlink" Target="http://docs.cntd.ru/document/467307533" TargetMode="External"/><Relationship Id="rId174" Type="http://schemas.openxmlformats.org/officeDocument/2006/relationships/hyperlink" Target="http://docs.cntd.ru/document/412700517" TargetMode="External"/><Relationship Id="rId179" Type="http://schemas.openxmlformats.org/officeDocument/2006/relationships/hyperlink" Target="http://docs.cntd.ru/document/424071511" TargetMode="External"/><Relationship Id="rId195" Type="http://schemas.openxmlformats.org/officeDocument/2006/relationships/hyperlink" Target="http://docs.cntd.ru/document/422454610" TargetMode="External"/><Relationship Id="rId209" Type="http://schemas.openxmlformats.org/officeDocument/2006/relationships/hyperlink" Target="http://docs.cntd.ru/document/463500505" TargetMode="External"/><Relationship Id="rId190" Type="http://schemas.openxmlformats.org/officeDocument/2006/relationships/hyperlink" Target="http://docs.cntd.ru/document/422454610" TargetMode="External"/><Relationship Id="rId204" Type="http://schemas.openxmlformats.org/officeDocument/2006/relationships/hyperlink" Target="http://docs.cntd.ru/document/423908104" TargetMode="External"/><Relationship Id="rId220" Type="http://schemas.openxmlformats.org/officeDocument/2006/relationships/hyperlink" Target="http://docs.cntd.ru/document/494904084" TargetMode="External"/><Relationship Id="rId225" Type="http://schemas.openxmlformats.org/officeDocument/2006/relationships/hyperlink" Target="http://docs.cntd.ru/document/919512745" TargetMode="External"/><Relationship Id="rId241" Type="http://schemas.openxmlformats.org/officeDocument/2006/relationships/hyperlink" Target="http://docs.cntd.ru/document/977400942" TargetMode="External"/><Relationship Id="rId246" Type="http://schemas.openxmlformats.org/officeDocument/2006/relationships/hyperlink" Target="http://docs.cntd.ru/document/977400942" TargetMode="External"/><Relationship Id="rId267" Type="http://schemas.openxmlformats.org/officeDocument/2006/relationships/hyperlink" Target="http://docs.cntd.ru/document/460212900" TargetMode="External"/><Relationship Id="rId288" Type="http://schemas.openxmlformats.org/officeDocument/2006/relationships/hyperlink" Target="http://docs.cntd.ru/document/423844839" TargetMode="External"/><Relationship Id="rId15" Type="http://schemas.openxmlformats.org/officeDocument/2006/relationships/hyperlink" Target="http://docs.cntd.ru/document/424065893" TargetMode="External"/><Relationship Id="rId36" Type="http://schemas.openxmlformats.org/officeDocument/2006/relationships/hyperlink" Target="http://docs.cntd.ru/document/465805355" TargetMode="External"/><Relationship Id="rId57" Type="http://schemas.openxmlformats.org/officeDocument/2006/relationships/hyperlink" Target="http://docs.cntd.ru/document/473705007" TargetMode="External"/><Relationship Id="rId106" Type="http://schemas.openxmlformats.org/officeDocument/2006/relationships/hyperlink" Target="http://docs.cntd.ru/document/412716730" TargetMode="External"/><Relationship Id="rId127" Type="http://schemas.openxmlformats.org/officeDocument/2006/relationships/hyperlink" Target="http://mosreg.ru/upload/iblock/403/4.pdf" TargetMode="External"/><Relationship Id="rId262" Type="http://schemas.openxmlformats.org/officeDocument/2006/relationships/hyperlink" Target="http://docs.cntd.ru/document/326137734" TargetMode="External"/><Relationship Id="rId283" Type="http://schemas.openxmlformats.org/officeDocument/2006/relationships/hyperlink" Target="http://docs.cntd.ru/document/412711406" TargetMode="External"/><Relationship Id="rId10" Type="http://schemas.openxmlformats.org/officeDocument/2006/relationships/hyperlink" Target="http://docs.cntd.ru/document/460194793" TargetMode="External"/><Relationship Id="rId31" Type="http://schemas.openxmlformats.org/officeDocument/2006/relationships/hyperlink" Target="http://docs.cntd.ru/document/422404072" TargetMode="External"/><Relationship Id="rId52" Type="http://schemas.openxmlformats.org/officeDocument/2006/relationships/hyperlink" Target="http://docs.cntd.ru/document/432832574" TargetMode="External"/><Relationship Id="rId73" Type="http://schemas.openxmlformats.org/officeDocument/2006/relationships/hyperlink" Target="http://docs.cntd.ru/document/422449583" TargetMode="External"/><Relationship Id="rId78" Type="http://schemas.openxmlformats.org/officeDocument/2006/relationships/hyperlink" Target="http://docs.cntd.ru/document/965018318" TargetMode="External"/><Relationship Id="rId94" Type="http://schemas.openxmlformats.org/officeDocument/2006/relationships/hyperlink" Target="http://docs.cntd.ru/document/469109420" TargetMode="External"/><Relationship Id="rId99" Type="http://schemas.openxmlformats.org/officeDocument/2006/relationships/hyperlink" Target="http://docs.cntd.ru/document/469109420" TargetMode="External"/><Relationship Id="rId101" Type="http://schemas.openxmlformats.org/officeDocument/2006/relationships/hyperlink" Target="http://docs.cntd.ru/document/469109420" TargetMode="External"/><Relationship Id="rId122" Type="http://schemas.openxmlformats.org/officeDocument/2006/relationships/hyperlink" Target="http://www.ofukem.ru/download/ako/PostN374ot140919.doc" TargetMode="External"/><Relationship Id="rId143" Type="http://schemas.openxmlformats.org/officeDocument/2006/relationships/hyperlink" Target="http://docs.cntd.ru/document/430643160" TargetMode="External"/><Relationship Id="rId148" Type="http://schemas.openxmlformats.org/officeDocument/2006/relationships/hyperlink" Target="http://docs.cntd.ru/document/430643160" TargetMode="External"/><Relationship Id="rId164" Type="http://schemas.openxmlformats.org/officeDocument/2006/relationships/hyperlink" Target="http://docs.cntd.ru/document/465308419" TargetMode="External"/><Relationship Id="rId169" Type="http://schemas.openxmlformats.org/officeDocument/2006/relationships/hyperlink" Target="http://docs.cntd.ru/document/412700517" TargetMode="External"/><Relationship Id="rId185" Type="http://schemas.openxmlformats.org/officeDocument/2006/relationships/hyperlink" Target="http://docs.cntd.ru/document/948008082" TargetMode="External"/><Relationship Id="rId4" Type="http://schemas.openxmlformats.org/officeDocument/2006/relationships/hyperlink" Target="http://docs.cntd.ru/document/463302324" TargetMode="External"/><Relationship Id="rId9" Type="http://schemas.openxmlformats.org/officeDocument/2006/relationships/hyperlink" Target="http://docs.cntd.ru/document/460194793" TargetMode="External"/><Relationship Id="rId180" Type="http://schemas.openxmlformats.org/officeDocument/2006/relationships/hyperlink" Target="http://docs.cntd.ru/document/424071511" TargetMode="External"/><Relationship Id="rId210" Type="http://schemas.openxmlformats.org/officeDocument/2006/relationships/hyperlink" Target="http://docs.cntd.ru/document/460208071" TargetMode="External"/><Relationship Id="rId215" Type="http://schemas.openxmlformats.org/officeDocument/2006/relationships/hyperlink" Target="http://docs.cntd.ru/document/962035517" TargetMode="External"/><Relationship Id="rId236" Type="http://schemas.openxmlformats.org/officeDocument/2006/relationships/hyperlink" Target="http://www.gp.specagro.ru/download/index/id/24203" TargetMode="External"/><Relationship Id="rId257" Type="http://schemas.openxmlformats.org/officeDocument/2006/relationships/hyperlink" Target="http://docs.cntd.ru/document/460230694" TargetMode="External"/><Relationship Id="rId278" Type="http://schemas.openxmlformats.org/officeDocument/2006/relationships/hyperlink" Target="http://docs.cntd.ru/document/460211668" TargetMode="External"/><Relationship Id="rId26" Type="http://schemas.openxmlformats.org/officeDocument/2006/relationships/hyperlink" Target="http://docs.cntd.ru/document/422404072" TargetMode="External"/><Relationship Id="rId231" Type="http://schemas.openxmlformats.org/officeDocument/2006/relationships/hyperlink" Target="http://docs.cntd.ru/document/453366265" TargetMode="External"/><Relationship Id="rId252" Type="http://schemas.openxmlformats.org/officeDocument/2006/relationships/hyperlink" Target="http://docs.cntd.ru/document/473610589" TargetMode="External"/><Relationship Id="rId273" Type="http://schemas.openxmlformats.org/officeDocument/2006/relationships/hyperlink" Target="http://docs.cntd.ru/document/460170381" TargetMode="External"/><Relationship Id="rId294" Type="http://schemas.openxmlformats.org/officeDocument/2006/relationships/hyperlink" Target="http://docs.cntd.ru/document/460190452" TargetMode="External"/><Relationship Id="rId47" Type="http://schemas.openxmlformats.org/officeDocument/2006/relationships/hyperlink" Target="http://docs.cntd.ru/document/537931427" TargetMode="External"/><Relationship Id="rId68" Type="http://schemas.openxmlformats.org/officeDocument/2006/relationships/hyperlink" Target="http://docs.cntd.ru/document/412303790" TargetMode="External"/><Relationship Id="rId89" Type="http://schemas.openxmlformats.org/officeDocument/2006/relationships/hyperlink" Target="http://docs.cntd.ru/document/469109420" TargetMode="External"/><Relationship Id="rId112" Type="http://schemas.openxmlformats.org/officeDocument/2006/relationships/hyperlink" Target="http://docs.cntd.ru/document/412716730" TargetMode="External"/><Relationship Id="rId133" Type="http://schemas.openxmlformats.org/officeDocument/2006/relationships/hyperlink" Target="http://docs.cntd.ru/document/464007607" TargetMode="External"/><Relationship Id="rId154" Type="http://schemas.openxmlformats.org/officeDocument/2006/relationships/hyperlink" Target="http://docs.cntd.ru/document/473800372" TargetMode="External"/><Relationship Id="rId175" Type="http://schemas.openxmlformats.org/officeDocument/2006/relationships/hyperlink" Target="http://docs.cntd.ru/document/422452056" TargetMode="External"/><Relationship Id="rId196" Type="http://schemas.openxmlformats.org/officeDocument/2006/relationships/hyperlink" Target="http://docs.cntd.ru/document/422454610" TargetMode="External"/><Relationship Id="rId200" Type="http://schemas.openxmlformats.org/officeDocument/2006/relationships/hyperlink" Target="http://docs.cntd.ru/document/422454610" TargetMode="External"/><Relationship Id="rId16" Type="http://schemas.openxmlformats.org/officeDocument/2006/relationships/hyperlink" Target="http://docs.cntd.ru/document/424065893" TargetMode="External"/><Relationship Id="rId221" Type="http://schemas.openxmlformats.org/officeDocument/2006/relationships/hyperlink" Target="http://docs.cntd.ru/document/494904084" TargetMode="External"/><Relationship Id="rId242" Type="http://schemas.openxmlformats.org/officeDocument/2006/relationships/hyperlink" Target="http://docs.cntd.ru/document/977400942" TargetMode="External"/><Relationship Id="rId263" Type="http://schemas.openxmlformats.org/officeDocument/2006/relationships/hyperlink" Target="http://docs.cntd.ru/document/473509401" TargetMode="External"/><Relationship Id="rId284" Type="http://schemas.openxmlformats.org/officeDocument/2006/relationships/hyperlink" Target="http://docs.cntd.ru/document/412711406" TargetMode="External"/><Relationship Id="rId37" Type="http://schemas.openxmlformats.org/officeDocument/2006/relationships/hyperlink" Target="http://docs.cntd.ru/document/465805355" TargetMode="External"/><Relationship Id="rId58" Type="http://schemas.openxmlformats.org/officeDocument/2006/relationships/hyperlink" Target="http://docs.cntd.ru/document/473705007" TargetMode="External"/><Relationship Id="rId79" Type="http://schemas.openxmlformats.org/officeDocument/2006/relationships/hyperlink" Target="http://docs.cntd.ru/document/965018318" TargetMode="External"/><Relationship Id="rId102" Type="http://schemas.openxmlformats.org/officeDocument/2006/relationships/hyperlink" Target="http://docs.cntd.ru/document/460208018" TargetMode="External"/><Relationship Id="rId123" Type="http://schemas.openxmlformats.org/officeDocument/2006/relationships/hyperlink" Target="http://www.ofukem.ru/download/ako/PostN374ot140919.doc" TargetMode="External"/><Relationship Id="rId144" Type="http://schemas.openxmlformats.org/officeDocument/2006/relationships/hyperlink" Target="http://docs.cntd.ru/document/430643160" TargetMode="External"/><Relationship Id="rId90" Type="http://schemas.openxmlformats.org/officeDocument/2006/relationships/hyperlink" Target="http://docs.cntd.ru/document/469109420" TargetMode="External"/><Relationship Id="rId165" Type="http://schemas.openxmlformats.org/officeDocument/2006/relationships/hyperlink" Target="http://docs.cntd.ru/document/412700517" TargetMode="External"/><Relationship Id="rId186" Type="http://schemas.openxmlformats.org/officeDocument/2006/relationships/hyperlink" Target="http://docs.cntd.ru/document/424078196" TargetMode="External"/><Relationship Id="rId211" Type="http://schemas.openxmlformats.org/officeDocument/2006/relationships/hyperlink" Target="http://docs.cntd.ru/document/460208071" TargetMode="External"/><Relationship Id="rId232" Type="http://schemas.openxmlformats.org/officeDocument/2006/relationships/hyperlink" Target="http://docs.cntd.ru/document/453366265" TargetMode="External"/><Relationship Id="rId253" Type="http://schemas.openxmlformats.org/officeDocument/2006/relationships/hyperlink" Target="http://docs.cntd.ru/document/473610589" TargetMode="External"/><Relationship Id="rId274" Type="http://schemas.openxmlformats.org/officeDocument/2006/relationships/hyperlink" Target="http://docs.cntd.ru/document/460170381" TargetMode="External"/><Relationship Id="rId295" Type="http://schemas.openxmlformats.org/officeDocument/2006/relationships/hyperlink" Target="http://docs.cntd.ru/document/460190452" TargetMode="External"/><Relationship Id="rId27" Type="http://schemas.openxmlformats.org/officeDocument/2006/relationships/hyperlink" Target="http://docs.cntd.ru/document/422404072" TargetMode="External"/><Relationship Id="rId48" Type="http://schemas.openxmlformats.org/officeDocument/2006/relationships/hyperlink" Target="http://docs.cntd.ru/document/537931427" TargetMode="External"/><Relationship Id="rId69" Type="http://schemas.openxmlformats.org/officeDocument/2006/relationships/hyperlink" Target="http://docs.cntd.ru/document/412303790" TargetMode="External"/><Relationship Id="rId113" Type="http://schemas.openxmlformats.org/officeDocument/2006/relationships/hyperlink" Target="http://docs.cntd.ru/document/952016186" TargetMode="External"/><Relationship Id="rId134" Type="http://schemas.openxmlformats.org/officeDocument/2006/relationships/hyperlink" Target="http://docs.cntd.ru/document/499305346" TargetMode="External"/><Relationship Id="rId80" Type="http://schemas.openxmlformats.org/officeDocument/2006/relationships/hyperlink" Target="http://docs.cntd.ru/document/965018318" TargetMode="External"/><Relationship Id="rId155" Type="http://schemas.openxmlformats.org/officeDocument/2006/relationships/hyperlink" Target="http://docs.cntd.ru/document/473800372" TargetMode="External"/><Relationship Id="rId176" Type="http://schemas.openxmlformats.org/officeDocument/2006/relationships/hyperlink" Target="http://docs.cntd.ru/document/422452056" TargetMode="External"/><Relationship Id="rId197" Type="http://schemas.openxmlformats.org/officeDocument/2006/relationships/hyperlink" Target="http://docs.cntd.ru/document/422454610" TargetMode="External"/><Relationship Id="rId201" Type="http://schemas.openxmlformats.org/officeDocument/2006/relationships/hyperlink" Target="http://docs.cntd.ru/document/422454610" TargetMode="External"/><Relationship Id="rId222" Type="http://schemas.openxmlformats.org/officeDocument/2006/relationships/hyperlink" Target="http://docs.cntd.ru/document/494904084" TargetMode="External"/><Relationship Id="rId243" Type="http://schemas.openxmlformats.org/officeDocument/2006/relationships/hyperlink" Target="http://docs.cntd.ru/document/977400942" TargetMode="External"/><Relationship Id="rId264" Type="http://schemas.openxmlformats.org/officeDocument/2006/relationships/hyperlink" Target="http://docs.cntd.ru/document/473509401" TargetMode="External"/><Relationship Id="rId285" Type="http://schemas.openxmlformats.org/officeDocument/2006/relationships/hyperlink" Target="http://docs.cntd.ru/document/423844839" TargetMode="External"/><Relationship Id="rId17" Type="http://schemas.openxmlformats.org/officeDocument/2006/relationships/hyperlink" Target="http://docs.cntd.ru/document/428588456" TargetMode="External"/><Relationship Id="rId38" Type="http://schemas.openxmlformats.org/officeDocument/2006/relationships/hyperlink" Target="http://docs.cntd.ru/document/465805355" TargetMode="External"/><Relationship Id="rId59" Type="http://schemas.openxmlformats.org/officeDocument/2006/relationships/hyperlink" Target="http://docs.cntd.ru/document/460291182" TargetMode="External"/><Relationship Id="rId103" Type="http://schemas.openxmlformats.org/officeDocument/2006/relationships/hyperlink" Target="http://docs.cntd.ru/document/460208018" TargetMode="External"/><Relationship Id="rId124" Type="http://schemas.openxmlformats.org/officeDocument/2006/relationships/hyperlink" Target="http://www.ofukem.ru/download/ako/PostN374ot140919.doc" TargetMode="External"/><Relationship Id="rId70" Type="http://schemas.openxmlformats.org/officeDocument/2006/relationships/hyperlink" Target="http://docs.cntd.ru/document/412303790" TargetMode="External"/><Relationship Id="rId91" Type="http://schemas.openxmlformats.org/officeDocument/2006/relationships/hyperlink" Target="http://docs.cntd.ru/document/469109420" TargetMode="External"/><Relationship Id="rId145" Type="http://schemas.openxmlformats.org/officeDocument/2006/relationships/hyperlink" Target="http://docs.cntd.ru/document/430643160" TargetMode="External"/><Relationship Id="rId166" Type="http://schemas.openxmlformats.org/officeDocument/2006/relationships/hyperlink" Target="http://docs.cntd.ru/document/412700517" TargetMode="External"/><Relationship Id="rId187" Type="http://schemas.openxmlformats.org/officeDocument/2006/relationships/hyperlink" Target="http://docs.cntd.ru/document/424078196" TargetMode="External"/><Relationship Id="rId1" Type="http://schemas.openxmlformats.org/officeDocument/2006/relationships/hyperlink" Target="http://docs.cntd.ru/document/453122723" TargetMode="External"/><Relationship Id="rId212" Type="http://schemas.openxmlformats.org/officeDocument/2006/relationships/hyperlink" Target="http://docs.cntd.ru/document/432886215" TargetMode="External"/><Relationship Id="rId233" Type="http://schemas.openxmlformats.org/officeDocument/2006/relationships/hyperlink" Target="http://docs.cntd.ru/document/453366265" TargetMode="External"/><Relationship Id="rId254" Type="http://schemas.openxmlformats.org/officeDocument/2006/relationships/hyperlink" Target="http://docs.cntd.ru/document/473313505" TargetMode="External"/><Relationship Id="rId28" Type="http://schemas.openxmlformats.org/officeDocument/2006/relationships/hyperlink" Target="http://docs.cntd.ru/document/422404072" TargetMode="External"/><Relationship Id="rId49" Type="http://schemas.openxmlformats.org/officeDocument/2006/relationships/hyperlink" Target="http://docs.cntd.ru/document/467917788" TargetMode="External"/><Relationship Id="rId114" Type="http://schemas.openxmlformats.org/officeDocument/2006/relationships/hyperlink" Target="http://docs.cntd.ru/document/952016186" TargetMode="External"/><Relationship Id="rId275" Type="http://schemas.openxmlformats.org/officeDocument/2006/relationships/hyperlink" Target="http://docs.cntd.ru/document/460170381" TargetMode="External"/><Relationship Id="rId296" Type="http://schemas.openxmlformats.org/officeDocument/2006/relationships/hyperlink" Target="http://docs.cntd.ru/document/460190452" TargetMode="External"/><Relationship Id="rId300" Type="http://schemas.openxmlformats.org/officeDocument/2006/relationships/hyperlink" Target="http://docs.cntd.ru/document/494222351" TargetMode="External"/><Relationship Id="rId60" Type="http://schemas.openxmlformats.org/officeDocument/2006/relationships/hyperlink" Target="http://docs.cntd.ru/document/412303790" TargetMode="External"/><Relationship Id="rId81" Type="http://schemas.openxmlformats.org/officeDocument/2006/relationships/hyperlink" Target="http://docs.cntd.ru/document/965018318" TargetMode="External"/><Relationship Id="rId135" Type="http://schemas.openxmlformats.org/officeDocument/2006/relationships/hyperlink" Target="http://docs.cntd.ru/document/499305346" TargetMode="External"/><Relationship Id="rId156" Type="http://schemas.openxmlformats.org/officeDocument/2006/relationships/hyperlink" Target="http://docs.cntd.ru/document/473800372" TargetMode="External"/><Relationship Id="rId177" Type="http://schemas.openxmlformats.org/officeDocument/2006/relationships/hyperlink" Target="http://docs.cntd.ru/document/424071511" TargetMode="External"/><Relationship Id="rId198" Type="http://schemas.openxmlformats.org/officeDocument/2006/relationships/hyperlink" Target="http://docs.cntd.ru/document/422454610" TargetMode="External"/><Relationship Id="rId202" Type="http://schemas.openxmlformats.org/officeDocument/2006/relationships/hyperlink" Target="http://docs.cntd.ru/document/423912947" TargetMode="External"/><Relationship Id="rId223" Type="http://schemas.openxmlformats.org/officeDocument/2006/relationships/hyperlink" Target="http://docs.cntd.ru/document/460202702" TargetMode="External"/><Relationship Id="rId244" Type="http://schemas.openxmlformats.org/officeDocument/2006/relationships/hyperlink" Target="http://docs.cntd.ru/document/977400942" TargetMode="External"/><Relationship Id="rId18" Type="http://schemas.openxmlformats.org/officeDocument/2006/relationships/hyperlink" Target="http://docs.cntd.ru/document/428588456" TargetMode="External"/><Relationship Id="rId39" Type="http://schemas.openxmlformats.org/officeDocument/2006/relationships/hyperlink" Target="http://docs.cntd.ru/document/465805355" TargetMode="External"/><Relationship Id="rId265" Type="http://schemas.openxmlformats.org/officeDocument/2006/relationships/hyperlink" Target="http://docs.cntd.ru/document/460267857" TargetMode="External"/><Relationship Id="rId286" Type="http://schemas.openxmlformats.org/officeDocument/2006/relationships/hyperlink" Target="http://docs.cntd.ru/document/423844839" TargetMode="External"/><Relationship Id="rId50" Type="http://schemas.openxmlformats.org/officeDocument/2006/relationships/hyperlink" Target="http://docs.cntd.ru/document/467917788" TargetMode="External"/><Relationship Id="rId104" Type="http://schemas.openxmlformats.org/officeDocument/2006/relationships/hyperlink" Target="http://docs.cntd.ru/document/460207511" TargetMode="External"/><Relationship Id="rId125" Type="http://schemas.openxmlformats.org/officeDocument/2006/relationships/hyperlink" Target="http://www.ofukem.ru/download/ako/PostN374ot140919.doc" TargetMode="External"/><Relationship Id="rId146" Type="http://schemas.openxmlformats.org/officeDocument/2006/relationships/hyperlink" Target="http://docs.cntd.ru/document/430643160" TargetMode="External"/><Relationship Id="rId167" Type="http://schemas.openxmlformats.org/officeDocument/2006/relationships/hyperlink" Target="http://docs.cntd.ru/document/412700517" TargetMode="External"/><Relationship Id="rId188" Type="http://schemas.openxmlformats.org/officeDocument/2006/relationships/hyperlink" Target="http://docs.cntd.ru/document/422454610" TargetMode="External"/><Relationship Id="rId71" Type="http://schemas.openxmlformats.org/officeDocument/2006/relationships/hyperlink" Target="http://docs.cntd.ru/document/460292371" TargetMode="External"/><Relationship Id="rId92" Type="http://schemas.openxmlformats.org/officeDocument/2006/relationships/hyperlink" Target="http://docs.cntd.ru/document/469109420" TargetMode="External"/><Relationship Id="rId213" Type="http://schemas.openxmlformats.org/officeDocument/2006/relationships/hyperlink" Target="http://docs.cntd.ru/document/432886215" TargetMode="External"/><Relationship Id="rId234" Type="http://schemas.openxmlformats.org/officeDocument/2006/relationships/hyperlink" Target="http://www.gp.specagro.ru/download/index/id/2420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docs.cntd.ru/document/424069250" TargetMode="External"/><Relationship Id="rId21" Type="http://schemas.openxmlformats.org/officeDocument/2006/relationships/hyperlink" Target="http://docs.cntd.ru/document/432832573" TargetMode="External"/><Relationship Id="rId42" Type="http://schemas.openxmlformats.org/officeDocument/2006/relationships/hyperlink" Target="http://docs.cntd.ru/document/430539046" TargetMode="External"/><Relationship Id="rId63" Type="http://schemas.openxmlformats.org/officeDocument/2006/relationships/hyperlink" Target="http://docs.cntd.ru/document/460292888" TargetMode="External"/><Relationship Id="rId84" Type="http://schemas.openxmlformats.org/officeDocument/2006/relationships/hyperlink" Target="http://docs.cntd.ru/document/423841173" TargetMode="External"/><Relationship Id="rId138" Type="http://schemas.openxmlformats.org/officeDocument/2006/relationships/hyperlink" Target="http://docs.cntd.ru/document/463801096" TargetMode="External"/><Relationship Id="rId159" Type="http://schemas.openxmlformats.org/officeDocument/2006/relationships/hyperlink" Target="http://docs.cntd.ru/document/919511285" TargetMode="External"/><Relationship Id="rId170" Type="http://schemas.openxmlformats.org/officeDocument/2006/relationships/hyperlink" Target="http://docs.cntd.ru/document/473608691" TargetMode="External"/><Relationship Id="rId191" Type="http://schemas.openxmlformats.org/officeDocument/2006/relationships/hyperlink" Target="http://docs.cntd.ru/document/460210210" TargetMode="External"/><Relationship Id="rId205" Type="http://schemas.openxmlformats.org/officeDocument/2006/relationships/hyperlink" Target="http://docs.cntd.ru/document/428586910?block=4" TargetMode="External"/><Relationship Id="rId16" Type="http://schemas.openxmlformats.org/officeDocument/2006/relationships/hyperlink" Target="http://docs.cntd.ru/document/872621755" TargetMode="External"/><Relationship Id="rId107" Type="http://schemas.openxmlformats.org/officeDocument/2006/relationships/hyperlink" Target="http://docs.cntd.ru/document/410802331" TargetMode="External"/><Relationship Id="rId11" Type="http://schemas.openxmlformats.org/officeDocument/2006/relationships/hyperlink" Target="http://docs.cntd.ru/document/463602736" TargetMode="External"/><Relationship Id="rId32" Type="http://schemas.openxmlformats.org/officeDocument/2006/relationships/hyperlink" Target="http://docs.cntd.ru/document/460183193" TargetMode="External"/><Relationship Id="rId37" Type="http://schemas.openxmlformats.org/officeDocument/2006/relationships/hyperlink" Target="http://docs.cntd.ru/document/460208223" TargetMode="External"/><Relationship Id="rId53" Type="http://schemas.openxmlformats.org/officeDocument/2006/relationships/hyperlink" Target="http://docs.cntd.ru/document/974029969" TargetMode="External"/><Relationship Id="rId58" Type="http://schemas.openxmlformats.org/officeDocument/2006/relationships/hyperlink" Target="http://docs.cntd.ru/document/423852817" TargetMode="External"/><Relationship Id="rId74" Type="http://schemas.openxmlformats.org/officeDocument/2006/relationships/hyperlink" Target="http://docs.cntd.ru/document/973035917" TargetMode="External"/><Relationship Id="rId79" Type="http://schemas.openxmlformats.org/officeDocument/2006/relationships/hyperlink" Target="http://docs.cntd.ru/document/460212669" TargetMode="External"/><Relationship Id="rId102" Type="http://schemas.openxmlformats.org/officeDocument/2006/relationships/hyperlink" Target="http://docs.cntd.ru/document/465319531" TargetMode="External"/><Relationship Id="rId123" Type="http://schemas.openxmlformats.org/officeDocument/2006/relationships/hyperlink" Target="http://pravo.gov.ru/proxy/ips/?docbody=&amp;nd=116036804&amp;rdk=&amp;backlink=1" TargetMode="External"/><Relationship Id="rId128" Type="http://schemas.openxmlformats.org/officeDocument/2006/relationships/hyperlink" Target="http://docs.cntd.ru/document/460211993" TargetMode="External"/><Relationship Id="rId144" Type="http://schemas.openxmlformats.org/officeDocument/2006/relationships/hyperlink" Target="http://docs.cntd.ru/document/460207987" TargetMode="External"/><Relationship Id="rId149" Type="http://schemas.openxmlformats.org/officeDocument/2006/relationships/hyperlink" Target="http://docs.cntd.ru/document/462604785" TargetMode="External"/><Relationship Id="rId5" Type="http://schemas.openxmlformats.org/officeDocument/2006/relationships/hyperlink" Target="http://docs.cntd.ru/document/422436903" TargetMode="External"/><Relationship Id="rId90" Type="http://schemas.openxmlformats.org/officeDocument/2006/relationships/hyperlink" Target="http://docs.cntd.ru/document/467308406" TargetMode="External"/><Relationship Id="rId95" Type="http://schemas.openxmlformats.org/officeDocument/2006/relationships/hyperlink" Target="http://docs.cntd.ru/document/473802240" TargetMode="External"/><Relationship Id="rId160" Type="http://schemas.openxmlformats.org/officeDocument/2006/relationships/hyperlink" Target="http://docs.cntd.ru/document/919511285" TargetMode="External"/><Relationship Id="rId165" Type="http://schemas.openxmlformats.org/officeDocument/2006/relationships/hyperlink" Target="http://konsultant.saratov.gov.ru/page.aspx?40013" TargetMode="External"/><Relationship Id="rId181" Type="http://schemas.openxmlformats.org/officeDocument/2006/relationships/hyperlink" Target="http://docs.cntd.ru/document/326141002" TargetMode="External"/><Relationship Id="rId186" Type="http://schemas.openxmlformats.org/officeDocument/2006/relationships/hyperlink" Target="http://docs.cntd.ru/document/460221627" TargetMode="External"/><Relationship Id="rId22" Type="http://schemas.openxmlformats.org/officeDocument/2006/relationships/hyperlink" Target="http://docs.cntd.ru/document/432832573" TargetMode="External"/><Relationship Id="rId27" Type="http://schemas.openxmlformats.org/officeDocument/2006/relationships/hyperlink" Target="http://docs.cntd.ru/document/467918186" TargetMode="External"/><Relationship Id="rId43" Type="http://schemas.openxmlformats.org/officeDocument/2006/relationships/hyperlink" Target="http://rbc-expert.ru/wp-content/uploads/2015/10/Programma-konsultant-sentyabr.docx" TargetMode="External"/><Relationship Id="rId48" Type="http://schemas.openxmlformats.org/officeDocument/2006/relationships/hyperlink" Target="http://docs.cntd.ru/document/423853376" TargetMode="External"/><Relationship Id="rId64" Type="http://schemas.openxmlformats.org/officeDocument/2006/relationships/hyperlink" Target="http://docs.cntd.ru/document/467918186" TargetMode="External"/><Relationship Id="rId69" Type="http://schemas.openxmlformats.org/officeDocument/2006/relationships/hyperlink" Target="http://docs.cntd.ru/document/423845983" TargetMode="External"/><Relationship Id="rId113" Type="http://schemas.openxmlformats.org/officeDocument/2006/relationships/hyperlink" Target="http://docs.cntd.ru/document/422404074" TargetMode="External"/><Relationship Id="rId118" Type="http://schemas.openxmlformats.org/officeDocument/2006/relationships/hyperlink" Target="http://docs.cntd.ru/document/424069250" TargetMode="External"/><Relationship Id="rId134" Type="http://schemas.openxmlformats.org/officeDocument/2006/relationships/hyperlink" Target="http://docs.cntd.ru/document/460210238" TargetMode="External"/><Relationship Id="rId139" Type="http://schemas.openxmlformats.org/officeDocument/2006/relationships/hyperlink" Target="http://docs.cntd.ru/document/463801096" TargetMode="External"/><Relationship Id="rId80" Type="http://schemas.openxmlformats.org/officeDocument/2006/relationships/hyperlink" Target="http://docs.cntd.ru/document/460212669" TargetMode="External"/><Relationship Id="rId85" Type="http://schemas.openxmlformats.org/officeDocument/2006/relationships/hyperlink" Target="http://economy.krasnodar.ru/gos-prog-kk/perech-gp/files/13_943_red_10.12.2015.rtf" TargetMode="External"/><Relationship Id="rId150" Type="http://schemas.openxmlformats.org/officeDocument/2006/relationships/hyperlink" Target="http://docs.cntd.ru/document/5444429" TargetMode="External"/><Relationship Id="rId155" Type="http://schemas.openxmlformats.org/officeDocument/2006/relationships/hyperlink" Target="http://docs.cntd.ru/document/494904088" TargetMode="External"/><Relationship Id="rId171" Type="http://schemas.openxmlformats.org/officeDocument/2006/relationships/hyperlink" Target="http://docs.cntd.ru/document/412718401" TargetMode="External"/><Relationship Id="rId176" Type="http://schemas.openxmlformats.org/officeDocument/2006/relationships/hyperlink" Target="http://docs.cntd.ru/document/473313539" TargetMode="External"/><Relationship Id="rId192" Type="http://schemas.openxmlformats.org/officeDocument/2006/relationships/hyperlink" Target="http://docs.cntd.ru/document/460161112" TargetMode="External"/><Relationship Id="rId197" Type="http://schemas.openxmlformats.org/officeDocument/2006/relationships/hyperlink" Target="http://docs.cntd.ru/document/460219170" TargetMode="External"/><Relationship Id="rId206" Type="http://schemas.openxmlformats.org/officeDocument/2006/relationships/hyperlink" Target="http://docs.cntd.ru/document/422400609" TargetMode="External"/><Relationship Id="rId201" Type="http://schemas.openxmlformats.org/officeDocument/2006/relationships/hyperlink" Target="http://docs.cntd.ru/document/412712434" TargetMode="External"/><Relationship Id="rId12" Type="http://schemas.openxmlformats.org/officeDocument/2006/relationships/hyperlink" Target="http://docs.cntd.ru/document/537947263" TargetMode="External"/><Relationship Id="rId17" Type="http://schemas.openxmlformats.org/officeDocument/2006/relationships/hyperlink" Target="http://docs.cntd.ru/document/465510612" TargetMode="External"/><Relationship Id="rId33" Type="http://schemas.openxmlformats.org/officeDocument/2006/relationships/hyperlink" Target="http://docs.cntd.ru/document/460183193" TargetMode="External"/><Relationship Id="rId38" Type="http://schemas.openxmlformats.org/officeDocument/2006/relationships/hyperlink" Target="http://docs.cntd.ru/document/430539046" TargetMode="External"/><Relationship Id="rId59" Type="http://schemas.openxmlformats.org/officeDocument/2006/relationships/hyperlink" Target="http://docs.cntd.ru/document/423852817" TargetMode="External"/><Relationship Id="rId103" Type="http://schemas.openxmlformats.org/officeDocument/2006/relationships/hyperlink" Target="http://docs.cntd.ru/document/463305855" TargetMode="External"/><Relationship Id="rId108" Type="http://schemas.openxmlformats.org/officeDocument/2006/relationships/hyperlink" Target="http://economy.gov39.ru/upload/dokumenty/GP_modernizacija2016.docx" TargetMode="External"/><Relationship Id="rId124" Type="http://schemas.openxmlformats.org/officeDocument/2006/relationships/hyperlink" Target="http://pravo.gov.ru/proxy/ips/?docbody=&amp;nd=116036804&amp;rdk=&amp;backlink=1" TargetMode="External"/><Relationship Id="rId129" Type="http://schemas.openxmlformats.org/officeDocument/2006/relationships/hyperlink" Target="http://docs.cntd.ru/document/460211993" TargetMode="External"/><Relationship Id="rId54" Type="http://schemas.openxmlformats.org/officeDocument/2006/relationships/hyperlink" Target="http://docs.cntd.ru/document/469027804" TargetMode="External"/><Relationship Id="rId70" Type="http://schemas.openxmlformats.org/officeDocument/2006/relationships/hyperlink" Target="http://mosreg.ru/upload/iblock/807/gp-predprinimatelstvo-podmoskovya-27.11.2015.pdf" TargetMode="External"/><Relationship Id="rId75" Type="http://schemas.openxmlformats.org/officeDocument/2006/relationships/hyperlink" Target="http://docs.cntd.ru/document/464008199" TargetMode="External"/><Relationship Id="rId91" Type="http://schemas.openxmlformats.org/officeDocument/2006/relationships/hyperlink" Target="http://docs.cntd.ru/document/467308406" TargetMode="External"/><Relationship Id="rId96" Type="http://schemas.openxmlformats.org/officeDocument/2006/relationships/hyperlink" Target="http://docs.cntd.ru/document/463704407" TargetMode="External"/><Relationship Id="rId140" Type="http://schemas.openxmlformats.org/officeDocument/2006/relationships/hyperlink" Target="http://docs.cntd.ru/document/463503070" TargetMode="External"/><Relationship Id="rId145" Type="http://schemas.openxmlformats.org/officeDocument/2006/relationships/hyperlink" Target="http://docs.cntd.ru/document/460207987" TargetMode="External"/><Relationship Id="rId161" Type="http://schemas.openxmlformats.org/officeDocument/2006/relationships/hyperlink" Target="http://docs.cntd.ru/document/460214800" TargetMode="External"/><Relationship Id="rId166" Type="http://schemas.openxmlformats.org/officeDocument/2006/relationships/hyperlink" Target="http://konsultant.saratov.gov.ru/page.aspx?40013" TargetMode="External"/><Relationship Id="rId182" Type="http://schemas.openxmlformats.org/officeDocument/2006/relationships/hyperlink" Target="http://docs.cntd.ru/document/326141002" TargetMode="External"/><Relationship Id="rId187" Type="http://schemas.openxmlformats.org/officeDocument/2006/relationships/hyperlink" Target="http://docs.cntd.ru/document/460221627" TargetMode="External"/><Relationship Id="rId1" Type="http://schemas.openxmlformats.org/officeDocument/2006/relationships/hyperlink" Target="http://economy.gov39.ru/upload/dokumenty/GP_modernizacija2016.docx" TargetMode="External"/><Relationship Id="rId6" Type="http://schemas.openxmlformats.org/officeDocument/2006/relationships/hyperlink" Target="http://docs.cntd.ru/document/422436903" TargetMode="External"/><Relationship Id="rId23" Type="http://schemas.openxmlformats.org/officeDocument/2006/relationships/hyperlink" Target="http://docs.cntd.ru/document/467917322" TargetMode="External"/><Relationship Id="rId28" Type="http://schemas.openxmlformats.org/officeDocument/2006/relationships/hyperlink" Target="http://docs.cntd.ru/document/462704134" TargetMode="External"/><Relationship Id="rId49" Type="http://schemas.openxmlformats.org/officeDocument/2006/relationships/hyperlink" Target="http://docs.cntd.ru/document/974029969" TargetMode="External"/><Relationship Id="rId114" Type="http://schemas.openxmlformats.org/officeDocument/2006/relationships/hyperlink" Target="http://docs.cntd.ru/document/422453607" TargetMode="External"/><Relationship Id="rId119" Type="http://schemas.openxmlformats.org/officeDocument/2006/relationships/hyperlink" Target="http://docs.cntd.ru/document/424071536" TargetMode="External"/><Relationship Id="rId44" Type="http://schemas.openxmlformats.org/officeDocument/2006/relationships/hyperlink" Target="http://rbc-expert.ru/wp-content/uploads/2015/10/Programma-konsultant-sentyabr.docx" TargetMode="External"/><Relationship Id="rId60" Type="http://schemas.openxmlformats.org/officeDocument/2006/relationships/hyperlink" Target="http://docs.cntd.ru/document/460272888" TargetMode="External"/><Relationship Id="rId65" Type="http://schemas.openxmlformats.org/officeDocument/2006/relationships/hyperlink" Target="http://www.ofukem.ru/download/ako/PostN391ot140924.doc" TargetMode="External"/><Relationship Id="rId81" Type="http://schemas.openxmlformats.org/officeDocument/2006/relationships/hyperlink" Target="http://docs.cntd.ru/document/460212669" TargetMode="External"/><Relationship Id="rId86" Type="http://schemas.openxmlformats.org/officeDocument/2006/relationships/hyperlink" Target="http://economy.krasnodar.ru/gos-prog-kk/perech-gp/files/13_943_red_10.12.2015.rtf" TargetMode="External"/><Relationship Id="rId130" Type="http://schemas.openxmlformats.org/officeDocument/2006/relationships/hyperlink" Target="http://docs.cntd.ru/document/460210238" TargetMode="External"/><Relationship Id="rId135" Type="http://schemas.openxmlformats.org/officeDocument/2006/relationships/hyperlink" Target="http://docs.cntd.ru/document/423978726" TargetMode="External"/><Relationship Id="rId151" Type="http://schemas.openxmlformats.org/officeDocument/2006/relationships/hyperlink" Target="http://docs.cntd.ru/document/465708462" TargetMode="External"/><Relationship Id="rId156" Type="http://schemas.openxmlformats.org/officeDocument/2006/relationships/hyperlink" Target="http://docs.cntd.ru/document/460214069" TargetMode="External"/><Relationship Id="rId177" Type="http://schemas.openxmlformats.org/officeDocument/2006/relationships/hyperlink" Target="http://docs.cntd.ru/document/460284271" TargetMode="External"/><Relationship Id="rId198" Type="http://schemas.openxmlformats.org/officeDocument/2006/relationships/hyperlink" Target="http://docs.cntd.ru/document/460218816" TargetMode="External"/><Relationship Id="rId172" Type="http://schemas.openxmlformats.org/officeDocument/2006/relationships/hyperlink" Target="http://docs.cntd.ru/document/412718401" TargetMode="External"/><Relationship Id="rId193" Type="http://schemas.openxmlformats.org/officeDocument/2006/relationships/hyperlink" Target="http://docs.cntd.ru/document/460161112" TargetMode="External"/><Relationship Id="rId202" Type="http://schemas.openxmlformats.org/officeDocument/2006/relationships/hyperlink" Target="http://docs.cntd.ru/document/412712434" TargetMode="External"/><Relationship Id="rId207" Type="http://schemas.openxmlformats.org/officeDocument/2006/relationships/hyperlink" Target="http://docs.cntd.ru/document/460190257" TargetMode="External"/><Relationship Id="rId13" Type="http://schemas.openxmlformats.org/officeDocument/2006/relationships/hyperlink" Target="http://docs.cntd.ru/document/537947263" TargetMode="External"/><Relationship Id="rId18" Type="http://schemas.openxmlformats.org/officeDocument/2006/relationships/hyperlink" Target="http://docs.cntd.ru/document/465510612" TargetMode="External"/><Relationship Id="rId39" Type="http://schemas.openxmlformats.org/officeDocument/2006/relationships/hyperlink" Target="http://docs.cntd.ru/document/430539046" TargetMode="External"/><Relationship Id="rId109" Type="http://schemas.openxmlformats.org/officeDocument/2006/relationships/hyperlink" Target="http://economy.gov39.ru/upload/dokumenty/GP_modernizacija2016.docx" TargetMode="External"/><Relationship Id="rId34" Type="http://schemas.openxmlformats.org/officeDocument/2006/relationships/hyperlink" Target="http://docs.cntd.ru/document/422404469" TargetMode="External"/><Relationship Id="rId50" Type="http://schemas.openxmlformats.org/officeDocument/2006/relationships/hyperlink" Target="http://docs.cntd.ru/document/974029969" TargetMode="External"/><Relationship Id="rId55" Type="http://schemas.openxmlformats.org/officeDocument/2006/relationships/hyperlink" Target="http://docs.cntd.ru/document/469027804" TargetMode="External"/><Relationship Id="rId76" Type="http://schemas.openxmlformats.org/officeDocument/2006/relationships/hyperlink" Target="http://docs.cntd.ru/document/464008537" TargetMode="External"/><Relationship Id="rId97" Type="http://schemas.openxmlformats.org/officeDocument/2006/relationships/hyperlink" Target="http://docs.cntd.ru/document/463704407" TargetMode="External"/><Relationship Id="rId104" Type="http://schemas.openxmlformats.org/officeDocument/2006/relationships/hyperlink" Target="http://docs.cntd.ru/document/460217789" TargetMode="External"/><Relationship Id="rId120" Type="http://schemas.openxmlformats.org/officeDocument/2006/relationships/hyperlink" Target="http://docs.cntd.ru/document/412717720" TargetMode="External"/><Relationship Id="rId125" Type="http://schemas.openxmlformats.org/officeDocument/2006/relationships/hyperlink" Target="http://pravo.gov.ru/proxy/ips/?docbody=&amp;nd=116036804&amp;rdk=&amp;backlink=1" TargetMode="External"/><Relationship Id="rId141" Type="http://schemas.openxmlformats.org/officeDocument/2006/relationships/hyperlink" Target="http://docs.cntd.ru/document/463503070" TargetMode="External"/><Relationship Id="rId146" Type="http://schemas.openxmlformats.org/officeDocument/2006/relationships/hyperlink" Target="http://docs.cntd.ru/document/432841330" TargetMode="External"/><Relationship Id="rId167" Type="http://schemas.openxmlformats.org/officeDocument/2006/relationships/hyperlink" Target="http://docs.cntd.ru/document/468961135" TargetMode="External"/><Relationship Id="rId188" Type="http://schemas.openxmlformats.org/officeDocument/2006/relationships/hyperlink" Target="http://docs.cntd.ru/document/460213049" TargetMode="External"/><Relationship Id="rId7" Type="http://schemas.openxmlformats.org/officeDocument/2006/relationships/hyperlink" Target="http://docs.cntd.ru/document/463602736" TargetMode="External"/><Relationship Id="rId71" Type="http://schemas.openxmlformats.org/officeDocument/2006/relationships/hyperlink" Target="http://docs.cntd.ru/document/423845983" TargetMode="External"/><Relationship Id="rId92" Type="http://schemas.openxmlformats.org/officeDocument/2006/relationships/hyperlink" Target="http://docs.cntd.ru/document/467308406" TargetMode="External"/><Relationship Id="rId162" Type="http://schemas.openxmlformats.org/officeDocument/2006/relationships/hyperlink" Target="http://docs.cntd.ru/document/460214800" TargetMode="External"/><Relationship Id="rId183" Type="http://schemas.openxmlformats.org/officeDocument/2006/relationships/hyperlink" Target="http://docs.cntd.ru/document/473509460" TargetMode="External"/><Relationship Id="rId2" Type="http://schemas.openxmlformats.org/officeDocument/2006/relationships/hyperlink" Target="http://economy.gov39.ru/upload/dokumenty/GP_modernizacija2016.docx" TargetMode="External"/><Relationship Id="rId29" Type="http://schemas.openxmlformats.org/officeDocument/2006/relationships/hyperlink" Target="http://docs.cntd.ru/document/462704134" TargetMode="External"/><Relationship Id="rId24" Type="http://schemas.openxmlformats.org/officeDocument/2006/relationships/hyperlink" Target="http://docs.cntd.ru/document/467917322" TargetMode="External"/><Relationship Id="rId40" Type="http://schemas.openxmlformats.org/officeDocument/2006/relationships/hyperlink" Target="http://docs.cntd.ru/document/430539046" TargetMode="External"/><Relationship Id="rId45" Type="http://schemas.openxmlformats.org/officeDocument/2006/relationships/hyperlink" Target="http://docs.cntd.ru/document/464902525" TargetMode="External"/><Relationship Id="rId66" Type="http://schemas.openxmlformats.org/officeDocument/2006/relationships/hyperlink" Target="http://www.ofukem.ru/download/ako/PostN391ot140924.doc" TargetMode="External"/><Relationship Id="rId87" Type="http://schemas.openxmlformats.org/officeDocument/2006/relationships/hyperlink" Target="http://docs.cntd.ru/document/424051966" TargetMode="External"/><Relationship Id="rId110" Type="http://schemas.openxmlformats.org/officeDocument/2006/relationships/hyperlink" Target="http://docs.cntd.ru/document/460207475" TargetMode="External"/><Relationship Id="rId115" Type="http://schemas.openxmlformats.org/officeDocument/2006/relationships/hyperlink" Target="http://docs.cntd.ru/document/422453607" TargetMode="External"/><Relationship Id="rId131" Type="http://schemas.openxmlformats.org/officeDocument/2006/relationships/hyperlink" Target="http://docs.cntd.ru/document/460210238" TargetMode="External"/><Relationship Id="rId136" Type="http://schemas.openxmlformats.org/officeDocument/2006/relationships/hyperlink" Target="http://docs.cntd.ru/document/423908154" TargetMode="External"/><Relationship Id="rId157" Type="http://schemas.openxmlformats.org/officeDocument/2006/relationships/hyperlink" Target="http://docs.cntd.ru/document/460214069" TargetMode="External"/><Relationship Id="rId178" Type="http://schemas.openxmlformats.org/officeDocument/2006/relationships/hyperlink" Target="http://docs.cntd.ru/document/460284271" TargetMode="External"/><Relationship Id="rId61" Type="http://schemas.openxmlformats.org/officeDocument/2006/relationships/hyperlink" Target="http://docs.cntd.ru/document/460272888" TargetMode="External"/><Relationship Id="rId82" Type="http://schemas.openxmlformats.org/officeDocument/2006/relationships/hyperlink" Target="http://docs.cntd.ru/document/460212669" TargetMode="External"/><Relationship Id="rId152" Type="http://schemas.openxmlformats.org/officeDocument/2006/relationships/hyperlink" Target="http://docs.cntd.ru/document/494904088" TargetMode="External"/><Relationship Id="rId173" Type="http://schemas.openxmlformats.org/officeDocument/2006/relationships/hyperlink" Target="http://docs.cntd.ru/document/412718401" TargetMode="External"/><Relationship Id="rId194" Type="http://schemas.openxmlformats.org/officeDocument/2006/relationships/hyperlink" Target="http://docs.cntd.ru/document/424053854" TargetMode="External"/><Relationship Id="rId199" Type="http://schemas.openxmlformats.org/officeDocument/2006/relationships/hyperlink" Target="http://docs.cntd.ru/document/460218816" TargetMode="External"/><Relationship Id="rId203" Type="http://schemas.openxmlformats.org/officeDocument/2006/relationships/hyperlink" Target="http://docs.cntd.ru/document/428593047" TargetMode="External"/><Relationship Id="rId208" Type="http://schemas.openxmlformats.org/officeDocument/2006/relationships/hyperlink" Target="http://docs.cntd.ru/document/460190257" TargetMode="External"/><Relationship Id="rId19" Type="http://schemas.openxmlformats.org/officeDocument/2006/relationships/hyperlink" Target="http://docs.cntd.ru/document/473704275" TargetMode="External"/><Relationship Id="rId14" Type="http://schemas.openxmlformats.org/officeDocument/2006/relationships/hyperlink" Target="http://docs.cntd.ru/document/537947263" TargetMode="External"/><Relationship Id="rId30" Type="http://schemas.openxmlformats.org/officeDocument/2006/relationships/hyperlink" Target="http://docs.cntd.ru/document/462704134" TargetMode="External"/><Relationship Id="rId35" Type="http://schemas.openxmlformats.org/officeDocument/2006/relationships/hyperlink" Target="http://docs.cntd.ru/document/422404469" TargetMode="External"/><Relationship Id="rId56" Type="http://schemas.openxmlformats.org/officeDocument/2006/relationships/hyperlink" Target="http://docs.cntd.ru/document/469027804" TargetMode="External"/><Relationship Id="rId77" Type="http://schemas.openxmlformats.org/officeDocument/2006/relationships/hyperlink" Target="http://docs.cntd.ru/document/460191247" TargetMode="External"/><Relationship Id="rId100" Type="http://schemas.openxmlformats.org/officeDocument/2006/relationships/hyperlink" Target="http://docs.cntd.ru/document/995151185" TargetMode="External"/><Relationship Id="rId105" Type="http://schemas.openxmlformats.org/officeDocument/2006/relationships/hyperlink" Target="http://docs.cntd.ru/document/460191398" TargetMode="External"/><Relationship Id="rId126" Type="http://schemas.openxmlformats.org/officeDocument/2006/relationships/hyperlink" Target="http://docs.cntd.ru/document/424033579" TargetMode="External"/><Relationship Id="rId147" Type="http://schemas.openxmlformats.org/officeDocument/2006/relationships/hyperlink" Target="http://docs.cntd.ru/document/432841330" TargetMode="External"/><Relationship Id="rId168" Type="http://schemas.openxmlformats.org/officeDocument/2006/relationships/hyperlink" Target="http://docs.cntd.ru/document/468961135" TargetMode="External"/><Relationship Id="rId8" Type="http://schemas.openxmlformats.org/officeDocument/2006/relationships/hyperlink" Target="http://docs.cntd.ru/document/463602736" TargetMode="External"/><Relationship Id="rId51" Type="http://schemas.openxmlformats.org/officeDocument/2006/relationships/hyperlink" Target="http://docs.cntd.ru/document/974029969" TargetMode="External"/><Relationship Id="rId72" Type="http://schemas.openxmlformats.org/officeDocument/2006/relationships/hyperlink" Target="http://docs.cntd.ru/document/428521459" TargetMode="External"/><Relationship Id="rId93" Type="http://schemas.openxmlformats.org/officeDocument/2006/relationships/hyperlink" Target="http://docs.cntd.ru/document/473805905" TargetMode="External"/><Relationship Id="rId98" Type="http://schemas.openxmlformats.org/officeDocument/2006/relationships/hyperlink" Target="http://docs.cntd.ru/document/463704407" TargetMode="External"/><Relationship Id="rId121" Type="http://schemas.openxmlformats.org/officeDocument/2006/relationships/hyperlink" Target="http://docs.cntd.ru/document/412717720" TargetMode="External"/><Relationship Id="rId142" Type="http://schemas.openxmlformats.org/officeDocument/2006/relationships/hyperlink" Target="http://docs.cntd.ru/document/460207987" TargetMode="External"/><Relationship Id="rId163" Type="http://schemas.openxmlformats.org/officeDocument/2006/relationships/hyperlink" Target="http://konsultant.saratov.gov.ru/page.aspx?40013" TargetMode="External"/><Relationship Id="rId184" Type="http://schemas.openxmlformats.org/officeDocument/2006/relationships/hyperlink" Target="http://docs.cntd.ru/document/473509460" TargetMode="External"/><Relationship Id="rId189" Type="http://schemas.openxmlformats.org/officeDocument/2006/relationships/hyperlink" Target="http://docs.cntd.ru/document/460213049" TargetMode="External"/><Relationship Id="rId3" Type="http://schemas.openxmlformats.org/officeDocument/2006/relationships/hyperlink" Target="http://www.minprom.gov39.ru/support_for_small_and_medium_sized_businesses/programma.pdf" TargetMode="External"/><Relationship Id="rId25" Type="http://schemas.openxmlformats.org/officeDocument/2006/relationships/hyperlink" Target="http://docs.cntd.ru/document/467917369" TargetMode="External"/><Relationship Id="rId46" Type="http://schemas.openxmlformats.org/officeDocument/2006/relationships/hyperlink" Target="http://docs.cntd.ru/document/464902525" TargetMode="External"/><Relationship Id="rId67" Type="http://schemas.openxmlformats.org/officeDocument/2006/relationships/hyperlink" Target="http://www.donland.ru/documents/Ob-utverzhdenii-gosudarstvennojj-programmy-Rostovskojj-oblasti-EHkonomicheskoe-razvitie-i-innovacionnaya-ehkonomika?pageid=128483&amp;mid=134977&amp;itemId=21712" TargetMode="External"/><Relationship Id="rId116" Type="http://schemas.openxmlformats.org/officeDocument/2006/relationships/hyperlink" Target="http://docs.cntd.ru/document/422453607" TargetMode="External"/><Relationship Id="rId137" Type="http://schemas.openxmlformats.org/officeDocument/2006/relationships/hyperlink" Target="http://docs.cntd.ru/document/423908100" TargetMode="External"/><Relationship Id="rId158" Type="http://schemas.openxmlformats.org/officeDocument/2006/relationships/hyperlink" Target="http://docs.cntd.ru/document/919511285" TargetMode="External"/><Relationship Id="rId20" Type="http://schemas.openxmlformats.org/officeDocument/2006/relationships/hyperlink" Target="http://docs.cntd.ru/document/473704275" TargetMode="External"/><Relationship Id="rId41" Type="http://schemas.openxmlformats.org/officeDocument/2006/relationships/hyperlink" Target="http://docs.cntd.ru/document/430539046" TargetMode="External"/><Relationship Id="rId62" Type="http://schemas.openxmlformats.org/officeDocument/2006/relationships/hyperlink" Target="http://docs.cntd.ru/document/460292888" TargetMode="External"/><Relationship Id="rId83" Type="http://schemas.openxmlformats.org/officeDocument/2006/relationships/hyperlink" Target="http://docs.cntd.ru/document/423841173" TargetMode="External"/><Relationship Id="rId88" Type="http://schemas.openxmlformats.org/officeDocument/2006/relationships/hyperlink" Target="http://docs.cntd.ru/document/424051966" TargetMode="External"/><Relationship Id="rId111" Type="http://schemas.openxmlformats.org/officeDocument/2006/relationships/hyperlink" Target="http://docs.cntd.ru/document/460207475" TargetMode="External"/><Relationship Id="rId132" Type="http://schemas.openxmlformats.org/officeDocument/2006/relationships/hyperlink" Target="http://docs.cntd.ru/document/460210238" TargetMode="External"/><Relationship Id="rId153" Type="http://schemas.openxmlformats.org/officeDocument/2006/relationships/hyperlink" Target="http://docs.cntd.ru/document/494904088" TargetMode="External"/><Relationship Id="rId174" Type="http://schemas.openxmlformats.org/officeDocument/2006/relationships/hyperlink" Target="http://docs.cntd.ru/document/412718401" TargetMode="External"/><Relationship Id="rId179" Type="http://schemas.openxmlformats.org/officeDocument/2006/relationships/hyperlink" Target="http://docs.cntd.ru/document/460282983" TargetMode="External"/><Relationship Id="rId195" Type="http://schemas.openxmlformats.org/officeDocument/2006/relationships/hyperlink" Target="http://docs.cntd.ru/document/424053854" TargetMode="External"/><Relationship Id="rId209" Type="http://schemas.openxmlformats.org/officeDocument/2006/relationships/hyperlink" Target="http://docs.cntd.ru/document/460190257" TargetMode="External"/><Relationship Id="rId190" Type="http://schemas.openxmlformats.org/officeDocument/2006/relationships/hyperlink" Target="http://docs.cntd.ru/document/460210210" TargetMode="External"/><Relationship Id="rId204" Type="http://schemas.openxmlformats.org/officeDocument/2006/relationships/hyperlink" Target="http://docs.cntd.ru/document/428593047" TargetMode="External"/><Relationship Id="rId15" Type="http://schemas.openxmlformats.org/officeDocument/2006/relationships/hyperlink" Target="http://docs.cntd.ru/document/872621755" TargetMode="External"/><Relationship Id="rId36" Type="http://schemas.openxmlformats.org/officeDocument/2006/relationships/hyperlink" Target="http://docs.cntd.ru/document/460271802" TargetMode="External"/><Relationship Id="rId57" Type="http://schemas.openxmlformats.org/officeDocument/2006/relationships/hyperlink" Target="http://docs.cntd.ru/document/469027804" TargetMode="External"/><Relationship Id="rId106" Type="http://schemas.openxmlformats.org/officeDocument/2006/relationships/hyperlink" Target="http://docs.cntd.ru/document/410802331" TargetMode="External"/><Relationship Id="rId127" Type="http://schemas.openxmlformats.org/officeDocument/2006/relationships/hyperlink" Target="http://docs.cntd.ru/document/424033579" TargetMode="External"/><Relationship Id="rId10" Type="http://schemas.openxmlformats.org/officeDocument/2006/relationships/hyperlink" Target="http://docs.cntd.ru/document/463602736" TargetMode="External"/><Relationship Id="rId31" Type="http://schemas.openxmlformats.org/officeDocument/2006/relationships/hyperlink" Target="http://docs.cntd.ru/document/460183193" TargetMode="External"/><Relationship Id="rId52" Type="http://schemas.openxmlformats.org/officeDocument/2006/relationships/hyperlink" Target="http://docs.cntd.ru/document/974029969" TargetMode="External"/><Relationship Id="rId73" Type="http://schemas.openxmlformats.org/officeDocument/2006/relationships/hyperlink" Target="http://docs.cntd.ru/document/973037398" TargetMode="External"/><Relationship Id="rId78" Type="http://schemas.openxmlformats.org/officeDocument/2006/relationships/hyperlink" Target="http://docs.cntd.ru/document/460212669" TargetMode="External"/><Relationship Id="rId94" Type="http://schemas.openxmlformats.org/officeDocument/2006/relationships/hyperlink" Target="http://docs.cntd.ru/document/473805905" TargetMode="External"/><Relationship Id="rId99" Type="http://schemas.openxmlformats.org/officeDocument/2006/relationships/hyperlink" Target="http://docs.cntd.ru/document/463704407" TargetMode="External"/><Relationship Id="rId101" Type="http://schemas.openxmlformats.org/officeDocument/2006/relationships/hyperlink" Target="http://docs.cntd.ru/document/995153522" TargetMode="External"/><Relationship Id="rId122" Type="http://schemas.openxmlformats.org/officeDocument/2006/relationships/hyperlink" Target="http://pravo.gov.ru/proxy/ips/?docbody=&amp;nd=116036804&amp;rdk=&amp;backlink=1" TargetMode="External"/><Relationship Id="rId143" Type="http://schemas.openxmlformats.org/officeDocument/2006/relationships/hyperlink" Target="http://docs.cntd.ru/document/460207987" TargetMode="External"/><Relationship Id="rId148" Type="http://schemas.openxmlformats.org/officeDocument/2006/relationships/hyperlink" Target="http://docs.cntd.ru/document/462604785" TargetMode="External"/><Relationship Id="rId164" Type="http://schemas.openxmlformats.org/officeDocument/2006/relationships/hyperlink" Target="http://konsultant.saratov.gov.ru/page.aspx?40013" TargetMode="External"/><Relationship Id="rId169" Type="http://schemas.openxmlformats.org/officeDocument/2006/relationships/hyperlink" Target="http://docs.cntd.ru/document/473608691" TargetMode="External"/><Relationship Id="rId185" Type="http://schemas.openxmlformats.org/officeDocument/2006/relationships/hyperlink" Target="http://docs.cntd.ru/document/423845475" TargetMode="External"/><Relationship Id="rId4" Type="http://schemas.openxmlformats.org/officeDocument/2006/relationships/hyperlink" Target="http://www.minprom.gov39.ru/support_for_small_and_medium_sized_businesses/programma.pdf" TargetMode="External"/><Relationship Id="rId9" Type="http://schemas.openxmlformats.org/officeDocument/2006/relationships/hyperlink" Target="http://docs.cntd.ru/document/463602736" TargetMode="External"/><Relationship Id="rId180" Type="http://schemas.openxmlformats.org/officeDocument/2006/relationships/hyperlink" Target="http://docs.cntd.ru/document/460282983" TargetMode="External"/><Relationship Id="rId210" Type="http://schemas.openxmlformats.org/officeDocument/2006/relationships/printerSettings" Target="../printerSettings/printerSettings2.bin"/><Relationship Id="rId26" Type="http://schemas.openxmlformats.org/officeDocument/2006/relationships/hyperlink" Target="http://docs.cntd.ru/document/467917369" TargetMode="External"/><Relationship Id="rId47" Type="http://schemas.openxmlformats.org/officeDocument/2006/relationships/hyperlink" Target="http://docs.cntd.ru/document/423853376" TargetMode="External"/><Relationship Id="rId68" Type="http://schemas.openxmlformats.org/officeDocument/2006/relationships/hyperlink" Target="http://www.donland.ru/documents/Ob-utverzhdenii-gosudarstvennojj-programmy-Rostovskojj-oblasti-EHkonomicheskoe-razvitie-i-innovacionnaya-ehkonomika?pageid=128483&amp;mid=134977&amp;itemId=21712" TargetMode="External"/><Relationship Id="rId89" Type="http://schemas.openxmlformats.org/officeDocument/2006/relationships/hyperlink" Target="http://docs.cntd.ru/document/424051966" TargetMode="External"/><Relationship Id="rId112" Type="http://schemas.openxmlformats.org/officeDocument/2006/relationships/hyperlink" Target="http://docs.cntd.ru/document/422404074" TargetMode="External"/><Relationship Id="rId133" Type="http://schemas.openxmlformats.org/officeDocument/2006/relationships/hyperlink" Target="http://docs.cntd.ru/document/460210238" TargetMode="External"/><Relationship Id="rId154" Type="http://schemas.openxmlformats.org/officeDocument/2006/relationships/hyperlink" Target="http://docs.cntd.ru/document/494904088" TargetMode="External"/><Relationship Id="rId175" Type="http://schemas.openxmlformats.org/officeDocument/2006/relationships/hyperlink" Target="http://docs.cntd.ru/document/473313539" TargetMode="External"/><Relationship Id="rId196" Type="http://schemas.openxmlformats.org/officeDocument/2006/relationships/hyperlink" Target="http://docs.cntd.ru/document/460219170" TargetMode="External"/><Relationship Id="rId200" Type="http://schemas.openxmlformats.org/officeDocument/2006/relationships/hyperlink" Target="http://docs.cntd.ru/document/460218816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docs.cntd.ru/document/465510701" TargetMode="External"/><Relationship Id="rId18" Type="http://schemas.openxmlformats.org/officeDocument/2006/relationships/hyperlink" Target="http://docs.cntd.ru/document/432832560" TargetMode="External"/><Relationship Id="rId26" Type="http://schemas.openxmlformats.org/officeDocument/2006/relationships/hyperlink" Target="http://docs.cntd.ru/document/428601001" TargetMode="External"/><Relationship Id="rId39" Type="http://schemas.openxmlformats.org/officeDocument/2006/relationships/hyperlink" Target="http://docs.cntd.ru/document/460191115" TargetMode="External"/><Relationship Id="rId21" Type="http://schemas.openxmlformats.org/officeDocument/2006/relationships/hyperlink" Target="http://docs.cntd.ru/document/423912176" TargetMode="External"/><Relationship Id="rId34" Type="http://schemas.openxmlformats.org/officeDocument/2006/relationships/hyperlink" Target="http://docs.cntd.ru/document/460183193" TargetMode="External"/><Relationship Id="rId42" Type="http://schemas.openxmlformats.org/officeDocument/2006/relationships/hyperlink" Target="http://docs.cntd.ru/document/424051942" TargetMode="External"/><Relationship Id="rId47" Type="http://schemas.openxmlformats.org/officeDocument/2006/relationships/hyperlink" Target="http://docs.cntd.ru/document/463704407" TargetMode="External"/><Relationship Id="rId50" Type="http://schemas.openxmlformats.org/officeDocument/2006/relationships/hyperlink" Target="http://minpromtorg-kbr.ru/wp-content/uploads/2012/12/%D0%93%D0%9E%D0%A1%D0%A3%D0%94%D0%90%D0%A0%D0%A1%D0%A2%D0%92%D0%95%D0%9D%D0%9D%D0%90%D0%AF-%D0%9F%D0%A0%D0%9E%D0%93%D0%A0%D0%90%D0%9C%D0%9C%D0%90.doc" TargetMode="External"/><Relationship Id="rId55" Type="http://schemas.openxmlformats.org/officeDocument/2006/relationships/hyperlink" Target="http://docs.cntd.ru/document/460207987" TargetMode="External"/><Relationship Id="rId63" Type="http://schemas.openxmlformats.org/officeDocument/2006/relationships/hyperlink" Target="http://docs.cntd.ru/document/424033577" TargetMode="External"/><Relationship Id="rId68" Type="http://schemas.openxmlformats.org/officeDocument/2006/relationships/hyperlink" Target="http://docs.cntd.ru/document/467706995" TargetMode="External"/><Relationship Id="rId76" Type="http://schemas.openxmlformats.org/officeDocument/2006/relationships/hyperlink" Target="http://docs.cntd.ru/document/410801042" TargetMode="External"/><Relationship Id="rId84" Type="http://schemas.openxmlformats.org/officeDocument/2006/relationships/printerSettings" Target="../printerSettings/printerSettings3.bin"/><Relationship Id="rId7" Type="http://schemas.openxmlformats.org/officeDocument/2006/relationships/hyperlink" Target="http://docs.cntd.ru/document/460218749" TargetMode="External"/><Relationship Id="rId71" Type="http://schemas.openxmlformats.org/officeDocument/2006/relationships/hyperlink" Target="http://docs.cntd.ru/document/467706995" TargetMode="External"/><Relationship Id="rId2" Type="http://schemas.openxmlformats.org/officeDocument/2006/relationships/hyperlink" Target="http://docs.cntd.ru/document/430503923" TargetMode="External"/><Relationship Id="rId16" Type="http://schemas.openxmlformats.org/officeDocument/2006/relationships/hyperlink" Target="http://docs.cntd.ru/document/473704356" TargetMode="External"/><Relationship Id="rId29" Type="http://schemas.openxmlformats.org/officeDocument/2006/relationships/hyperlink" Target="http://docs.cntd.ru/document/464902525" TargetMode="External"/><Relationship Id="rId11" Type="http://schemas.openxmlformats.org/officeDocument/2006/relationships/hyperlink" Target="http://docs.cntd.ru/document/537947263" TargetMode="External"/><Relationship Id="rId24" Type="http://schemas.openxmlformats.org/officeDocument/2006/relationships/hyperlink" Target="http://docs.cntd.ru/document/974030624" TargetMode="External"/><Relationship Id="rId32" Type="http://schemas.openxmlformats.org/officeDocument/2006/relationships/hyperlink" Target="http://docs.cntd.ru/document/412716587" TargetMode="External"/><Relationship Id="rId37" Type="http://schemas.openxmlformats.org/officeDocument/2006/relationships/hyperlink" Target="http://docs.cntd.ru/document/429009170" TargetMode="External"/><Relationship Id="rId40" Type="http://schemas.openxmlformats.org/officeDocument/2006/relationships/hyperlink" Target="http://docs.cntd.ru/document/973037139" TargetMode="External"/><Relationship Id="rId45" Type="http://schemas.openxmlformats.org/officeDocument/2006/relationships/hyperlink" Target="http://docs.cntd.ru/document/467307531" TargetMode="External"/><Relationship Id="rId53" Type="http://schemas.openxmlformats.org/officeDocument/2006/relationships/hyperlink" Target="http://docs.cntd.ru/document/412717720" TargetMode="External"/><Relationship Id="rId58" Type="http://schemas.openxmlformats.org/officeDocument/2006/relationships/hyperlink" Target="http://docs.cntd.ru/document/473608691" TargetMode="External"/><Relationship Id="rId66" Type="http://schemas.openxmlformats.org/officeDocument/2006/relationships/hyperlink" Target="http://docs.cntd.ru/document/467706995" TargetMode="External"/><Relationship Id="rId74" Type="http://schemas.openxmlformats.org/officeDocument/2006/relationships/hyperlink" Target="http://docs.cntd.ru/document/410801042" TargetMode="External"/><Relationship Id="rId79" Type="http://schemas.openxmlformats.org/officeDocument/2006/relationships/hyperlink" Target="http://docs.cntd.ru/document/430600030" TargetMode="External"/><Relationship Id="rId5" Type="http://schemas.openxmlformats.org/officeDocument/2006/relationships/hyperlink" Target="http://docs.cntd.ru/document/430503923" TargetMode="External"/><Relationship Id="rId61" Type="http://schemas.openxmlformats.org/officeDocument/2006/relationships/hyperlink" Target="http://docs.cntd.ru/document/463801430" TargetMode="External"/><Relationship Id="rId82" Type="http://schemas.openxmlformats.org/officeDocument/2006/relationships/hyperlink" Target="http://docs.cntd.ru/document/460220543" TargetMode="External"/><Relationship Id="rId10" Type="http://schemas.openxmlformats.org/officeDocument/2006/relationships/hyperlink" Target="http://docs.cntd.ru/document/463602731" TargetMode="External"/><Relationship Id="rId19" Type="http://schemas.openxmlformats.org/officeDocument/2006/relationships/hyperlink" Target="http://docs.cntd.ru/document/432832552" TargetMode="External"/><Relationship Id="rId31" Type="http://schemas.openxmlformats.org/officeDocument/2006/relationships/hyperlink" Target="http://docs.cntd.ru/document/460214552" TargetMode="External"/><Relationship Id="rId44" Type="http://schemas.openxmlformats.org/officeDocument/2006/relationships/hyperlink" Target="http://docs.cntd.ru/document/467307531" TargetMode="External"/><Relationship Id="rId52" Type="http://schemas.openxmlformats.org/officeDocument/2006/relationships/hyperlink" Target="http://docs.cntd.ru/document/424071558" TargetMode="External"/><Relationship Id="rId60" Type="http://schemas.openxmlformats.org/officeDocument/2006/relationships/hyperlink" Target="http://docs.cntd.ru/document/465709642" TargetMode="External"/><Relationship Id="rId65" Type="http://schemas.openxmlformats.org/officeDocument/2006/relationships/hyperlink" Target="http://docs.cntd.ru/document/467706995" TargetMode="External"/><Relationship Id="rId73" Type="http://schemas.openxmlformats.org/officeDocument/2006/relationships/hyperlink" Target="http://docs.cntd.ru/document/460221627" TargetMode="External"/><Relationship Id="rId78" Type="http://schemas.openxmlformats.org/officeDocument/2006/relationships/hyperlink" Target="http://docs.cntd.ru/document/430600030" TargetMode="External"/><Relationship Id="rId81" Type="http://schemas.openxmlformats.org/officeDocument/2006/relationships/hyperlink" Target="http://docs.cntd.ru/document/412701676" TargetMode="External"/><Relationship Id="rId4" Type="http://schemas.openxmlformats.org/officeDocument/2006/relationships/hyperlink" Target="http://docs.cntd.ru/document/430503923" TargetMode="External"/><Relationship Id="rId9" Type="http://schemas.openxmlformats.org/officeDocument/2006/relationships/hyperlink" Target="http://docs.cntd.ru/document/463602731" TargetMode="External"/><Relationship Id="rId14" Type="http://schemas.openxmlformats.org/officeDocument/2006/relationships/hyperlink" Target="http://docs.cntd.ru/document/465510701" TargetMode="External"/><Relationship Id="rId22" Type="http://schemas.openxmlformats.org/officeDocument/2006/relationships/hyperlink" Target="http://docs.cntd.ru/document/423912176" TargetMode="External"/><Relationship Id="rId27" Type="http://schemas.openxmlformats.org/officeDocument/2006/relationships/hyperlink" Target="http://docs.cntd.ru/document/428601001" TargetMode="External"/><Relationship Id="rId30" Type="http://schemas.openxmlformats.org/officeDocument/2006/relationships/hyperlink" Target="http://docs.cntd.ru/document/430539046" TargetMode="External"/><Relationship Id="rId35" Type="http://schemas.openxmlformats.org/officeDocument/2006/relationships/hyperlink" Target="http://www.econom22.ru/upload/iblock/277/Post468_141013.pdf" TargetMode="External"/><Relationship Id="rId43" Type="http://schemas.openxmlformats.org/officeDocument/2006/relationships/hyperlink" Target="http://docs.cntd.ru/document/424051942" TargetMode="External"/><Relationship Id="rId48" Type="http://schemas.openxmlformats.org/officeDocument/2006/relationships/hyperlink" Target="http://docs.cntd.ru/document/430504358" TargetMode="External"/><Relationship Id="rId56" Type="http://schemas.openxmlformats.org/officeDocument/2006/relationships/hyperlink" Target="http://docs.cntd.ru/document/432841330" TargetMode="External"/><Relationship Id="rId64" Type="http://schemas.openxmlformats.org/officeDocument/2006/relationships/hyperlink" Target="http://docs.cntd.ru/document/467706995" TargetMode="External"/><Relationship Id="rId69" Type="http://schemas.openxmlformats.org/officeDocument/2006/relationships/hyperlink" Target="http://docs.cntd.ru/document/467706995" TargetMode="External"/><Relationship Id="rId77" Type="http://schemas.openxmlformats.org/officeDocument/2006/relationships/hyperlink" Target="http://docs.cntd.ru/document/430566263" TargetMode="External"/><Relationship Id="rId8" Type="http://schemas.openxmlformats.org/officeDocument/2006/relationships/hyperlink" Target="http://docs.cntd.ru/document/460218749" TargetMode="External"/><Relationship Id="rId51" Type="http://schemas.openxmlformats.org/officeDocument/2006/relationships/hyperlink" Target="http://docs.cntd.ru/document/424069250" TargetMode="External"/><Relationship Id="rId72" Type="http://schemas.openxmlformats.org/officeDocument/2006/relationships/hyperlink" Target="http://docs.cntd.ru/document/473313539" TargetMode="External"/><Relationship Id="rId80" Type="http://schemas.openxmlformats.org/officeDocument/2006/relationships/hyperlink" Target="http://docs.cntd.ru/document/412701676" TargetMode="External"/><Relationship Id="rId3" Type="http://schemas.openxmlformats.org/officeDocument/2006/relationships/hyperlink" Target="http://docs.cntd.ru/document/430503923" TargetMode="External"/><Relationship Id="rId12" Type="http://schemas.openxmlformats.org/officeDocument/2006/relationships/hyperlink" Target="http://docs.cntd.ru/document/872621755" TargetMode="External"/><Relationship Id="rId17" Type="http://schemas.openxmlformats.org/officeDocument/2006/relationships/hyperlink" Target="http://docs.cntd.ru/document/432832560" TargetMode="External"/><Relationship Id="rId25" Type="http://schemas.openxmlformats.org/officeDocument/2006/relationships/hyperlink" Target="http://docs.cntd.ru/document/428601001" TargetMode="External"/><Relationship Id="rId33" Type="http://schemas.openxmlformats.org/officeDocument/2006/relationships/hyperlink" Target="http://docs.cntd.ru/document/412716587" TargetMode="External"/><Relationship Id="rId38" Type="http://schemas.openxmlformats.org/officeDocument/2006/relationships/hyperlink" Target="http://docs.cntd.ru/document/464011089" TargetMode="External"/><Relationship Id="rId46" Type="http://schemas.openxmlformats.org/officeDocument/2006/relationships/hyperlink" Target="http://docs.cntd.ru/document/473802240" TargetMode="External"/><Relationship Id="rId59" Type="http://schemas.openxmlformats.org/officeDocument/2006/relationships/hyperlink" Target="http://docs.cntd.ru/document/465709642" TargetMode="External"/><Relationship Id="rId67" Type="http://schemas.openxmlformats.org/officeDocument/2006/relationships/hyperlink" Target="http://docs.cntd.ru/document/467706995" TargetMode="External"/><Relationship Id="rId20" Type="http://schemas.openxmlformats.org/officeDocument/2006/relationships/hyperlink" Target="http://docs.cntd.ru/document/432832552" TargetMode="External"/><Relationship Id="rId41" Type="http://schemas.openxmlformats.org/officeDocument/2006/relationships/hyperlink" Target="http://economy.krasnodar.ru/gos-prog-kk/perech-gp/files/24_1138.rtf" TargetMode="External"/><Relationship Id="rId54" Type="http://schemas.openxmlformats.org/officeDocument/2006/relationships/hyperlink" Target="http://docs.cntd.ru/document/467400595" TargetMode="External"/><Relationship Id="rId62" Type="http://schemas.openxmlformats.org/officeDocument/2006/relationships/hyperlink" Target="http://docs.cntd.ru/document/463801430" TargetMode="External"/><Relationship Id="rId70" Type="http://schemas.openxmlformats.org/officeDocument/2006/relationships/hyperlink" Target="http://docs.cntd.ru/document/467706995" TargetMode="External"/><Relationship Id="rId75" Type="http://schemas.openxmlformats.org/officeDocument/2006/relationships/hyperlink" Target="http://docs.cntd.ru/document/410801042" TargetMode="External"/><Relationship Id="rId83" Type="http://schemas.openxmlformats.org/officeDocument/2006/relationships/hyperlink" Target="http://docs.cntd.ru/document/412702525" TargetMode="External"/><Relationship Id="rId1" Type="http://schemas.openxmlformats.org/officeDocument/2006/relationships/hyperlink" Target="http://docs.cntd.ru/document/430503923" TargetMode="External"/><Relationship Id="rId6" Type="http://schemas.openxmlformats.org/officeDocument/2006/relationships/hyperlink" Target="http://docs.cntd.ru/document/460218749" TargetMode="External"/><Relationship Id="rId15" Type="http://schemas.openxmlformats.org/officeDocument/2006/relationships/hyperlink" Target="http://docs.cntd.ru/document/473704356" TargetMode="External"/><Relationship Id="rId23" Type="http://schemas.openxmlformats.org/officeDocument/2006/relationships/hyperlink" Target="http://docs.cntd.ru/document/469027804" TargetMode="External"/><Relationship Id="rId28" Type="http://schemas.openxmlformats.org/officeDocument/2006/relationships/hyperlink" Target="http://docs.cntd.ru/document/464902525" TargetMode="External"/><Relationship Id="rId36" Type="http://schemas.openxmlformats.org/officeDocument/2006/relationships/hyperlink" Target="http://docs.cntd.ru/document/423845982" TargetMode="External"/><Relationship Id="rId49" Type="http://schemas.openxmlformats.org/officeDocument/2006/relationships/hyperlink" Target="http://docs.cntd.ru/document/430504358" TargetMode="External"/><Relationship Id="rId57" Type="http://schemas.openxmlformats.org/officeDocument/2006/relationships/hyperlink" Target="http://docs.cntd.ru/document/49490408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docs.cntd.ru/document/974030276" TargetMode="External"/><Relationship Id="rId21" Type="http://schemas.openxmlformats.org/officeDocument/2006/relationships/hyperlink" Target="http://docs.cntd.ru/document/462704582" TargetMode="External"/><Relationship Id="rId42" Type="http://schemas.openxmlformats.org/officeDocument/2006/relationships/hyperlink" Target="http://docs.cntd.ru/document/460177111" TargetMode="External"/><Relationship Id="rId63" Type="http://schemas.openxmlformats.org/officeDocument/2006/relationships/hyperlink" Target="http://docs.cntd.ru/document/465806464" TargetMode="External"/><Relationship Id="rId84" Type="http://schemas.openxmlformats.org/officeDocument/2006/relationships/hyperlink" Target="http://docs.cntd.ru/document/423907054" TargetMode="External"/><Relationship Id="rId138" Type="http://schemas.openxmlformats.org/officeDocument/2006/relationships/hyperlink" Target="http://docs.cntd.ru/document/432886392" TargetMode="External"/><Relationship Id="rId159" Type="http://schemas.openxmlformats.org/officeDocument/2006/relationships/hyperlink" Target="http://docs.cntd.ru/document/459606842" TargetMode="External"/><Relationship Id="rId170" Type="http://schemas.openxmlformats.org/officeDocument/2006/relationships/hyperlink" Target="http://docs.cntd.ru/document/412701105" TargetMode="External"/><Relationship Id="rId191" Type="http://schemas.openxmlformats.org/officeDocument/2006/relationships/hyperlink" Target="http://docs.cntd.ru/document/423845976" TargetMode="External"/><Relationship Id="rId196" Type="http://schemas.openxmlformats.org/officeDocument/2006/relationships/hyperlink" Target="http://docs.cntd.ru/document/430606677" TargetMode="External"/><Relationship Id="rId200" Type="http://schemas.openxmlformats.org/officeDocument/2006/relationships/printerSettings" Target="../printerSettings/printerSettings4.bin"/><Relationship Id="rId16" Type="http://schemas.openxmlformats.org/officeDocument/2006/relationships/hyperlink" Target="http://mosreg.ru/upload/iblock/3e7/gp-razvitie-zhkkh-ot-15.02.2016-86_4.pdf" TargetMode="External"/><Relationship Id="rId107" Type="http://schemas.openxmlformats.org/officeDocument/2006/relationships/hyperlink" Target="http://docs.cntd.ru/document/412713042" TargetMode="External"/><Relationship Id="rId11" Type="http://schemas.openxmlformats.org/officeDocument/2006/relationships/hyperlink" Target="http://docs.cntd.ru/document/430664703" TargetMode="External"/><Relationship Id="rId32" Type="http://schemas.openxmlformats.org/officeDocument/2006/relationships/hyperlink" Target="http://docs.cntd.ru/document/453135168" TargetMode="External"/><Relationship Id="rId37" Type="http://schemas.openxmlformats.org/officeDocument/2006/relationships/hyperlink" Target="http://docs.cntd.ru/document/430643119" TargetMode="External"/><Relationship Id="rId53" Type="http://schemas.openxmlformats.org/officeDocument/2006/relationships/hyperlink" Target="http://docs.cntd.ru/document/460210483" TargetMode="External"/><Relationship Id="rId58" Type="http://schemas.openxmlformats.org/officeDocument/2006/relationships/hyperlink" Target="http://docs.cntd.ru/document/460207316" TargetMode="External"/><Relationship Id="rId74" Type="http://schemas.openxmlformats.org/officeDocument/2006/relationships/hyperlink" Target="http://docs.cntd.ru/document/464006637" TargetMode="External"/><Relationship Id="rId79" Type="http://schemas.openxmlformats.org/officeDocument/2006/relationships/hyperlink" Target="http://docs.cntd.ru/document/412718343" TargetMode="External"/><Relationship Id="rId102" Type="http://schemas.openxmlformats.org/officeDocument/2006/relationships/hyperlink" Target="http://docs.cntd.ru/document/467917405" TargetMode="External"/><Relationship Id="rId123" Type="http://schemas.openxmlformats.org/officeDocument/2006/relationships/hyperlink" Target="http://docs.cntd.ru/document/412703011" TargetMode="External"/><Relationship Id="rId128" Type="http://schemas.openxmlformats.org/officeDocument/2006/relationships/hyperlink" Target="http://docs.cntd.ru/document/422404472" TargetMode="External"/><Relationship Id="rId144" Type="http://schemas.openxmlformats.org/officeDocument/2006/relationships/hyperlink" Target="http://docs.cntd.ru/document/424074794" TargetMode="External"/><Relationship Id="rId149" Type="http://schemas.openxmlformats.org/officeDocument/2006/relationships/hyperlink" Target="http://docs.cntd.ru/document/412385740" TargetMode="External"/><Relationship Id="rId5" Type="http://schemas.openxmlformats.org/officeDocument/2006/relationships/hyperlink" Target="http://docs.cntd.ru/document/430660680" TargetMode="External"/><Relationship Id="rId90" Type="http://schemas.openxmlformats.org/officeDocument/2006/relationships/hyperlink" Target="http://docs.cntd.ru/document/537949190" TargetMode="External"/><Relationship Id="rId95" Type="http://schemas.openxmlformats.org/officeDocument/2006/relationships/hyperlink" Target="http://docs.cntd.ru/document/537949190" TargetMode="External"/><Relationship Id="rId160" Type="http://schemas.openxmlformats.org/officeDocument/2006/relationships/hyperlink" Target="http://docs.cntd.ru/document/424055907" TargetMode="External"/><Relationship Id="rId165" Type="http://schemas.openxmlformats.org/officeDocument/2006/relationships/hyperlink" Target="http://docs.cntd.ru/document/468961137" TargetMode="External"/><Relationship Id="rId181" Type="http://schemas.openxmlformats.org/officeDocument/2006/relationships/hyperlink" Target="http://docs.cntd.ru/document/460222592" TargetMode="External"/><Relationship Id="rId186" Type="http://schemas.openxmlformats.org/officeDocument/2006/relationships/hyperlink" Target="http://docs.cntd.ru/document/428593456" TargetMode="External"/><Relationship Id="rId22" Type="http://schemas.openxmlformats.org/officeDocument/2006/relationships/hyperlink" Target="http://docs.cntd.ru/document/460212561" TargetMode="External"/><Relationship Id="rId27" Type="http://schemas.openxmlformats.org/officeDocument/2006/relationships/hyperlink" Target="http://docs.cntd.ru/document/460212561" TargetMode="External"/><Relationship Id="rId43" Type="http://schemas.openxmlformats.org/officeDocument/2006/relationships/hyperlink" Target="http://docs.cntd.ru/document/463704495" TargetMode="External"/><Relationship Id="rId48" Type="http://schemas.openxmlformats.org/officeDocument/2006/relationships/hyperlink" Target="http://docs.cntd.ru/document/463704495" TargetMode="External"/><Relationship Id="rId64" Type="http://schemas.openxmlformats.org/officeDocument/2006/relationships/hyperlink" Target="http://docs.cntd.ru/document/465806464" TargetMode="External"/><Relationship Id="rId69" Type="http://schemas.openxmlformats.org/officeDocument/2006/relationships/hyperlink" Target="http://docs.cntd.ru/document/463602543" TargetMode="External"/><Relationship Id="rId113" Type="http://schemas.openxmlformats.org/officeDocument/2006/relationships/hyperlink" Target="http://docs.cntd.ru/document/428598212?block=2" TargetMode="External"/><Relationship Id="rId118" Type="http://schemas.openxmlformats.org/officeDocument/2006/relationships/hyperlink" Target="http://docs.cntd.ru/document/974030276" TargetMode="External"/><Relationship Id="rId134" Type="http://schemas.openxmlformats.org/officeDocument/2006/relationships/hyperlink" Target="http://docs.cntd.ru/document/995152653" TargetMode="External"/><Relationship Id="rId139" Type="http://schemas.openxmlformats.org/officeDocument/2006/relationships/hyperlink" Target="http://docs.cntd.ru/document/460206923" TargetMode="External"/><Relationship Id="rId80" Type="http://schemas.openxmlformats.org/officeDocument/2006/relationships/hyperlink" Target="http://docs.cntd.ru/document/412718343" TargetMode="External"/><Relationship Id="rId85" Type="http://schemas.openxmlformats.org/officeDocument/2006/relationships/hyperlink" Target="http://docs.cntd.ru/document/423907054" TargetMode="External"/><Relationship Id="rId150" Type="http://schemas.openxmlformats.org/officeDocument/2006/relationships/hyperlink" Target="http://docs.cntd.ru/document/422403473" TargetMode="External"/><Relationship Id="rId155" Type="http://schemas.openxmlformats.org/officeDocument/2006/relationships/hyperlink" Target="http://docs.cntd.ru/document/460159410" TargetMode="External"/><Relationship Id="rId171" Type="http://schemas.openxmlformats.org/officeDocument/2006/relationships/hyperlink" Target="http://docs.cntd.ru/document/460227273?block=2" TargetMode="External"/><Relationship Id="rId176" Type="http://schemas.openxmlformats.org/officeDocument/2006/relationships/hyperlink" Target="http://docs.cntd.ru/document/473509568" TargetMode="External"/><Relationship Id="rId192" Type="http://schemas.openxmlformats.org/officeDocument/2006/relationships/hyperlink" Target="http://docs.cntd.ru/document/473704837" TargetMode="External"/><Relationship Id="rId197" Type="http://schemas.openxmlformats.org/officeDocument/2006/relationships/hyperlink" Target="http://docs.cntd.ru/document/432895578" TargetMode="External"/><Relationship Id="rId12" Type="http://schemas.openxmlformats.org/officeDocument/2006/relationships/hyperlink" Target="http://docs.cntd.ru/document/430664703" TargetMode="External"/><Relationship Id="rId17" Type="http://schemas.openxmlformats.org/officeDocument/2006/relationships/hyperlink" Target="http://mosreg.ru/upload/iblock/3e7/gp-razvitie-zhkkh-ot-15.02.2016-86_4.pdf" TargetMode="External"/><Relationship Id="rId33" Type="http://schemas.openxmlformats.org/officeDocument/2006/relationships/hyperlink" Target="http://docs.cntd.ru/document/453135168" TargetMode="External"/><Relationship Id="rId38" Type="http://schemas.openxmlformats.org/officeDocument/2006/relationships/hyperlink" Target="http://docs.cntd.ru/document/424051936" TargetMode="External"/><Relationship Id="rId59" Type="http://schemas.openxmlformats.org/officeDocument/2006/relationships/hyperlink" Target="http://docs.cntd.ru/document/460207316" TargetMode="External"/><Relationship Id="rId103" Type="http://schemas.openxmlformats.org/officeDocument/2006/relationships/hyperlink" Target="http://docs.cntd.ru/document/467917405" TargetMode="External"/><Relationship Id="rId108" Type="http://schemas.openxmlformats.org/officeDocument/2006/relationships/hyperlink" Target="http://docs.cntd.ru/document/412713042" TargetMode="External"/><Relationship Id="rId124" Type="http://schemas.openxmlformats.org/officeDocument/2006/relationships/hyperlink" Target="http://docs.cntd.ru/document/412703011" TargetMode="External"/><Relationship Id="rId129" Type="http://schemas.openxmlformats.org/officeDocument/2006/relationships/hyperlink" Target="http://docs.cntd.ru/document/422404472" TargetMode="External"/><Relationship Id="rId54" Type="http://schemas.openxmlformats.org/officeDocument/2006/relationships/hyperlink" Target="http://docs.cntd.ru/document/460210483" TargetMode="External"/><Relationship Id="rId70" Type="http://schemas.openxmlformats.org/officeDocument/2006/relationships/hyperlink" Target="http://docs.cntd.ru/document/412807750" TargetMode="External"/><Relationship Id="rId75" Type="http://schemas.openxmlformats.org/officeDocument/2006/relationships/hyperlink" Target="http://docs.cntd.ru/document/464006637" TargetMode="External"/><Relationship Id="rId91" Type="http://schemas.openxmlformats.org/officeDocument/2006/relationships/hyperlink" Target="http://docs.cntd.ru/document/537949190" TargetMode="External"/><Relationship Id="rId96" Type="http://schemas.openxmlformats.org/officeDocument/2006/relationships/hyperlink" Target="http://docs.cntd.ru/document/872622030" TargetMode="External"/><Relationship Id="rId140" Type="http://schemas.openxmlformats.org/officeDocument/2006/relationships/hyperlink" Target="http://docs.cntd.ru/document/460281295" TargetMode="External"/><Relationship Id="rId145" Type="http://schemas.openxmlformats.org/officeDocument/2006/relationships/hyperlink" Target="http://docs.cntd.ru/document/423921559" TargetMode="External"/><Relationship Id="rId161" Type="http://schemas.openxmlformats.org/officeDocument/2006/relationships/hyperlink" Target="http://docs.cntd.ru/document/473313523" TargetMode="External"/><Relationship Id="rId166" Type="http://schemas.openxmlformats.org/officeDocument/2006/relationships/hyperlink" Target="http://docs.cntd.ru/document/468961137" TargetMode="External"/><Relationship Id="rId182" Type="http://schemas.openxmlformats.org/officeDocument/2006/relationships/hyperlink" Target="http://docs.cntd.ru/document/499407849" TargetMode="External"/><Relationship Id="rId187" Type="http://schemas.openxmlformats.org/officeDocument/2006/relationships/hyperlink" Target="http://docs.cntd.ru/document/428516392" TargetMode="External"/><Relationship Id="rId1" Type="http://schemas.openxmlformats.org/officeDocument/2006/relationships/hyperlink" Target="http://docs.cntd.ru/document/460191464" TargetMode="External"/><Relationship Id="rId6" Type="http://schemas.openxmlformats.org/officeDocument/2006/relationships/hyperlink" Target="http://docs.cntd.ru/document/430660680" TargetMode="External"/><Relationship Id="rId23" Type="http://schemas.openxmlformats.org/officeDocument/2006/relationships/hyperlink" Target="http://docs.cntd.ru/document/460212561" TargetMode="External"/><Relationship Id="rId28" Type="http://schemas.openxmlformats.org/officeDocument/2006/relationships/hyperlink" Target="http://docs.cntd.ru/document/453135168" TargetMode="External"/><Relationship Id="rId49" Type="http://schemas.openxmlformats.org/officeDocument/2006/relationships/hyperlink" Target="http://docs.cntd.ru/document/412304221" TargetMode="External"/><Relationship Id="rId114" Type="http://schemas.openxmlformats.org/officeDocument/2006/relationships/hyperlink" Target="http://docs.cntd.ru/document/428598212?block=2" TargetMode="External"/><Relationship Id="rId119" Type="http://schemas.openxmlformats.org/officeDocument/2006/relationships/hyperlink" Target="http://docs.cntd.ru/document/974030276" TargetMode="External"/><Relationship Id="rId44" Type="http://schemas.openxmlformats.org/officeDocument/2006/relationships/hyperlink" Target="http://docs.cntd.ru/document/463704495" TargetMode="External"/><Relationship Id="rId60" Type="http://schemas.openxmlformats.org/officeDocument/2006/relationships/hyperlink" Target="http://docs.cntd.ru/document/465806464" TargetMode="External"/><Relationship Id="rId65" Type="http://schemas.openxmlformats.org/officeDocument/2006/relationships/hyperlink" Target="http://docs.cntd.ru/document/465806464" TargetMode="External"/><Relationship Id="rId81" Type="http://schemas.openxmlformats.org/officeDocument/2006/relationships/hyperlink" Target="http://docs.cntd.ru/document/412718343" TargetMode="External"/><Relationship Id="rId86" Type="http://schemas.openxmlformats.org/officeDocument/2006/relationships/hyperlink" Target="http://docs.cntd.ru/document/423907054" TargetMode="External"/><Relationship Id="rId130" Type="http://schemas.openxmlformats.org/officeDocument/2006/relationships/hyperlink" Target="http://docs.cntd.ru/document/422404472" TargetMode="External"/><Relationship Id="rId135" Type="http://schemas.openxmlformats.org/officeDocument/2006/relationships/hyperlink" Target="http://docs.cntd.ru/document/995152653" TargetMode="External"/><Relationship Id="rId151" Type="http://schemas.openxmlformats.org/officeDocument/2006/relationships/hyperlink" Target="http://docs.cntd.ru/document/462608457" TargetMode="External"/><Relationship Id="rId156" Type="http://schemas.openxmlformats.org/officeDocument/2006/relationships/hyperlink" Target="http://docs.cntd.ru/document/460159410" TargetMode="External"/><Relationship Id="rId177" Type="http://schemas.openxmlformats.org/officeDocument/2006/relationships/hyperlink" Target="http://docs.cntd.ru/document/473509568" TargetMode="External"/><Relationship Id="rId198" Type="http://schemas.openxmlformats.org/officeDocument/2006/relationships/hyperlink" Target="http://docs.cntd.ru/document/432895578" TargetMode="External"/><Relationship Id="rId172" Type="http://schemas.openxmlformats.org/officeDocument/2006/relationships/hyperlink" Target="http://docs.cntd.ru/document/326138605" TargetMode="External"/><Relationship Id="rId193" Type="http://schemas.openxmlformats.org/officeDocument/2006/relationships/hyperlink" Target="http://docs.cntd.ru/document/432821361" TargetMode="External"/><Relationship Id="rId13" Type="http://schemas.openxmlformats.org/officeDocument/2006/relationships/hyperlink" Target="http://docs.cntd.ru/document/430664703" TargetMode="External"/><Relationship Id="rId18" Type="http://schemas.openxmlformats.org/officeDocument/2006/relationships/hyperlink" Target="http://docs.cntd.ru/document/462704582" TargetMode="External"/><Relationship Id="rId39" Type="http://schemas.openxmlformats.org/officeDocument/2006/relationships/hyperlink" Target="http://docs.cntd.ru/document/424051936" TargetMode="External"/><Relationship Id="rId109" Type="http://schemas.openxmlformats.org/officeDocument/2006/relationships/hyperlink" Target="http://docs.cntd.ru/document/412713042" TargetMode="External"/><Relationship Id="rId34" Type="http://schemas.openxmlformats.org/officeDocument/2006/relationships/hyperlink" Target="http://docs.cntd.ru/document/453135168" TargetMode="External"/><Relationship Id="rId50" Type="http://schemas.openxmlformats.org/officeDocument/2006/relationships/hyperlink" Target="http://docs.cntd.ru/document/412304221" TargetMode="External"/><Relationship Id="rId55" Type="http://schemas.openxmlformats.org/officeDocument/2006/relationships/hyperlink" Target="http://docs.cntd.ru/document/460210483" TargetMode="External"/><Relationship Id="rId76" Type="http://schemas.openxmlformats.org/officeDocument/2006/relationships/hyperlink" Target="http://docs.cntd.ru/document/464006637" TargetMode="External"/><Relationship Id="rId97" Type="http://schemas.openxmlformats.org/officeDocument/2006/relationships/hyperlink" Target="http://docs.cntd.ru/document/872622030" TargetMode="External"/><Relationship Id="rId104" Type="http://schemas.openxmlformats.org/officeDocument/2006/relationships/hyperlink" Target="http://docs.cntd.ru/document/467917405" TargetMode="External"/><Relationship Id="rId120" Type="http://schemas.openxmlformats.org/officeDocument/2006/relationships/hyperlink" Target="http://docs.cntd.ru/document/460207741" TargetMode="External"/><Relationship Id="rId125" Type="http://schemas.openxmlformats.org/officeDocument/2006/relationships/hyperlink" Target="http://docs.cntd.ru/document/412703011" TargetMode="External"/><Relationship Id="rId141" Type="http://schemas.openxmlformats.org/officeDocument/2006/relationships/hyperlink" Target="http://docs.cntd.ru/document/412706214" TargetMode="External"/><Relationship Id="rId146" Type="http://schemas.openxmlformats.org/officeDocument/2006/relationships/hyperlink" Target="http://docs.cntd.ru/document/463508561" TargetMode="External"/><Relationship Id="rId167" Type="http://schemas.openxmlformats.org/officeDocument/2006/relationships/hyperlink" Target="http://docs.cntd.ru/document/473610282" TargetMode="External"/><Relationship Id="rId188" Type="http://schemas.openxmlformats.org/officeDocument/2006/relationships/hyperlink" Target="http://docs.cntd.ru/document/430566281" TargetMode="External"/><Relationship Id="rId7" Type="http://schemas.openxmlformats.org/officeDocument/2006/relationships/hyperlink" Target="http://docs.cntd.ru/document/460270653" TargetMode="External"/><Relationship Id="rId71" Type="http://schemas.openxmlformats.org/officeDocument/2006/relationships/hyperlink" Target="http://docs.cntd.ru/document/412807750" TargetMode="External"/><Relationship Id="rId92" Type="http://schemas.openxmlformats.org/officeDocument/2006/relationships/hyperlink" Target="http://docs.cntd.ru/document/537949190" TargetMode="External"/><Relationship Id="rId162" Type="http://schemas.openxmlformats.org/officeDocument/2006/relationships/hyperlink" Target="http://docs.cntd.ru/document/467701395" TargetMode="External"/><Relationship Id="rId183" Type="http://schemas.openxmlformats.org/officeDocument/2006/relationships/hyperlink" Target="http://docs.cntd.ru/document/499407849" TargetMode="External"/><Relationship Id="rId2" Type="http://schemas.openxmlformats.org/officeDocument/2006/relationships/hyperlink" Target="http://docs.cntd.ru/document/460191464" TargetMode="External"/><Relationship Id="rId29" Type="http://schemas.openxmlformats.org/officeDocument/2006/relationships/hyperlink" Target="http://docs.cntd.ru/document/453135168" TargetMode="External"/><Relationship Id="rId24" Type="http://schemas.openxmlformats.org/officeDocument/2006/relationships/hyperlink" Target="http://docs.cntd.ru/document/460212561" TargetMode="External"/><Relationship Id="rId40" Type="http://schemas.openxmlformats.org/officeDocument/2006/relationships/hyperlink" Target="http://docs.cntd.ru/document/467309310" TargetMode="External"/><Relationship Id="rId45" Type="http://schemas.openxmlformats.org/officeDocument/2006/relationships/hyperlink" Target="http://docs.cntd.ru/document/463704495" TargetMode="External"/><Relationship Id="rId66" Type="http://schemas.openxmlformats.org/officeDocument/2006/relationships/hyperlink" Target="http://docs.cntd.ru/document/465806464" TargetMode="External"/><Relationship Id="rId87" Type="http://schemas.openxmlformats.org/officeDocument/2006/relationships/hyperlink" Target="http://docs.cntd.ru/document/423907054" TargetMode="External"/><Relationship Id="rId110" Type="http://schemas.openxmlformats.org/officeDocument/2006/relationships/hyperlink" Target="http://docs.cntd.ru/document/428598212?block=2" TargetMode="External"/><Relationship Id="rId115" Type="http://schemas.openxmlformats.org/officeDocument/2006/relationships/hyperlink" Target="http://docs.cntd.ru/document/469027099" TargetMode="External"/><Relationship Id="rId131" Type="http://schemas.openxmlformats.org/officeDocument/2006/relationships/hyperlink" Target="http://docs.cntd.ru/document/422404472" TargetMode="External"/><Relationship Id="rId136" Type="http://schemas.openxmlformats.org/officeDocument/2006/relationships/hyperlink" Target="http://docs.cntd.ru/document/995152653" TargetMode="External"/><Relationship Id="rId157" Type="http://schemas.openxmlformats.org/officeDocument/2006/relationships/hyperlink" Target="http://docs.cntd.ru/document/919512440" TargetMode="External"/><Relationship Id="rId178" Type="http://schemas.openxmlformats.org/officeDocument/2006/relationships/hyperlink" Target="http://docs.cntd.ru/document/460210699" TargetMode="External"/><Relationship Id="rId61" Type="http://schemas.openxmlformats.org/officeDocument/2006/relationships/hyperlink" Target="http://docs.cntd.ru/document/465806464" TargetMode="External"/><Relationship Id="rId82" Type="http://schemas.openxmlformats.org/officeDocument/2006/relationships/hyperlink" Target="http://docs.cntd.ru/document/412718343" TargetMode="External"/><Relationship Id="rId152" Type="http://schemas.openxmlformats.org/officeDocument/2006/relationships/hyperlink" Target="http://docs.cntd.ru/document/465710401" TargetMode="External"/><Relationship Id="rId173" Type="http://schemas.openxmlformats.org/officeDocument/2006/relationships/hyperlink" Target="http://docs.cntd.ru/document/326138605" TargetMode="External"/><Relationship Id="rId194" Type="http://schemas.openxmlformats.org/officeDocument/2006/relationships/hyperlink" Target="http://docs.cntd.ru/document/422404766" TargetMode="External"/><Relationship Id="rId199" Type="http://schemas.openxmlformats.org/officeDocument/2006/relationships/hyperlink" Target="http://docs.cntd.ru/document/432895578" TargetMode="External"/><Relationship Id="rId19" Type="http://schemas.openxmlformats.org/officeDocument/2006/relationships/hyperlink" Target="http://docs.cntd.ru/document/462704582" TargetMode="External"/><Relationship Id="rId14" Type="http://schemas.openxmlformats.org/officeDocument/2006/relationships/hyperlink" Target="http://mosreg.ru/upload/iblock/3e7/gp-razvitie-zhkkh-ot-15.02.2016-86_4.pdf" TargetMode="External"/><Relationship Id="rId30" Type="http://schemas.openxmlformats.org/officeDocument/2006/relationships/hyperlink" Target="http://docs.cntd.ru/document/453135168" TargetMode="External"/><Relationship Id="rId35" Type="http://schemas.openxmlformats.org/officeDocument/2006/relationships/hyperlink" Target="http://docs.cntd.ru/document/453135168" TargetMode="External"/><Relationship Id="rId56" Type="http://schemas.openxmlformats.org/officeDocument/2006/relationships/hyperlink" Target="http://docs.cntd.ru/document/460210483" TargetMode="External"/><Relationship Id="rId77" Type="http://schemas.openxmlformats.org/officeDocument/2006/relationships/hyperlink" Target="http://docs.cntd.ru/document/464006637" TargetMode="External"/><Relationship Id="rId100" Type="http://schemas.openxmlformats.org/officeDocument/2006/relationships/hyperlink" Target="http://docs.cntd.ru/document/432832576" TargetMode="External"/><Relationship Id="rId105" Type="http://schemas.openxmlformats.org/officeDocument/2006/relationships/hyperlink" Target="http://docs.cntd.ru/document/467917405" TargetMode="External"/><Relationship Id="rId126" Type="http://schemas.openxmlformats.org/officeDocument/2006/relationships/hyperlink" Target="http://docs.cntd.ru/document/412703011" TargetMode="External"/><Relationship Id="rId147" Type="http://schemas.openxmlformats.org/officeDocument/2006/relationships/hyperlink" Target="http://docs.cntd.ru/document/412385740" TargetMode="External"/><Relationship Id="rId168" Type="http://schemas.openxmlformats.org/officeDocument/2006/relationships/hyperlink" Target="http://docs.cntd.ru/document/473610282" TargetMode="External"/><Relationship Id="rId8" Type="http://schemas.openxmlformats.org/officeDocument/2006/relationships/hyperlink" Target="http://docs.cntd.ru/document/973035938" TargetMode="External"/><Relationship Id="rId51" Type="http://schemas.openxmlformats.org/officeDocument/2006/relationships/hyperlink" Target="http://docs.cntd.ru/document/412304221" TargetMode="External"/><Relationship Id="rId72" Type="http://schemas.openxmlformats.org/officeDocument/2006/relationships/hyperlink" Target="http://docs.cntd.ru/document/412807750" TargetMode="External"/><Relationship Id="rId93" Type="http://schemas.openxmlformats.org/officeDocument/2006/relationships/hyperlink" Target="http://docs.cntd.ru/document/537949190" TargetMode="External"/><Relationship Id="rId98" Type="http://schemas.openxmlformats.org/officeDocument/2006/relationships/hyperlink" Target="http://docs.cntd.ru/document/465511061" TargetMode="External"/><Relationship Id="rId121" Type="http://schemas.openxmlformats.org/officeDocument/2006/relationships/hyperlink" Target="http://www.admoblkaluga.ru/upload/minstroy/law/%D0%9F%D0%BE%D1%81%D1%82%D0%B0%D0%BD%D0%BE%D0%B2%D0%BB%D0%B5%D0%BD%D0%B8%D0%B5%20%D0%BE%D1%82%2031.12.2013%20%E2%84%96%20772%20(%D0%B2%20%D1%80%D0%B5%D0%B4.%20%D0%BE%D1%82%20%2007.05.2015).docx" TargetMode="External"/><Relationship Id="rId142" Type="http://schemas.openxmlformats.org/officeDocument/2006/relationships/hyperlink" Target="http://docs.cntd.ru/document/467400427" TargetMode="External"/><Relationship Id="rId163" Type="http://schemas.openxmlformats.org/officeDocument/2006/relationships/hyperlink" Target="http://docs.cntd.ru/document/468961137" TargetMode="External"/><Relationship Id="rId184" Type="http://schemas.openxmlformats.org/officeDocument/2006/relationships/hyperlink" Target="http://docs.cntd.ru/document/499407849" TargetMode="External"/><Relationship Id="rId189" Type="http://schemas.openxmlformats.org/officeDocument/2006/relationships/hyperlink" Target="http://docs.cntd.ru/document/430566281" TargetMode="External"/><Relationship Id="rId3" Type="http://schemas.openxmlformats.org/officeDocument/2006/relationships/hyperlink" Target="http://docs.cntd.ru/document/460191464" TargetMode="External"/><Relationship Id="rId25" Type="http://schemas.openxmlformats.org/officeDocument/2006/relationships/hyperlink" Target="http://docs.cntd.ru/document/460212561" TargetMode="External"/><Relationship Id="rId46" Type="http://schemas.openxmlformats.org/officeDocument/2006/relationships/hyperlink" Target="http://docs.cntd.ru/document/460177111" TargetMode="External"/><Relationship Id="rId67" Type="http://schemas.openxmlformats.org/officeDocument/2006/relationships/hyperlink" Target="http://docs.cntd.ru/document/465806464" TargetMode="External"/><Relationship Id="rId116" Type="http://schemas.openxmlformats.org/officeDocument/2006/relationships/hyperlink" Target="http://docs.cntd.ru/document/469027099" TargetMode="External"/><Relationship Id="rId137" Type="http://schemas.openxmlformats.org/officeDocument/2006/relationships/hyperlink" Target="http://docs.cntd.ru/document/460180182" TargetMode="External"/><Relationship Id="rId158" Type="http://schemas.openxmlformats.org/officeDocument/2006/relationships/hyperlink" Target="http://docs.cntd.ru/document/459606842" TargetMode="External"/><Relationship Id="rId20" Type="http://schemas.openxmlformats.org/officeDocument/2006/relationships/hyperlink" Target="http://docs.cntd.ru/document/462704582" TargetMode="External"/><Relationship Id="rId41" Type="http://schemas.openxmlformats.org/officeDocument/2006/relationships/hyperlink" Target="http://docs.cntd.ru/document/467309310" TargetMode="External"/><Relationship Id="rId62" Type="http://schemas.openxmlformats.org/officeDocument/2006/relationships/hyperlink" Target="http://docs.cntd.ru/document/465806464" TargetMode="External"/><Relationship Id="rId83" Type="http://schemas.openxmlformats.org/officeDocument/2006/relationships/hyperlink" Target="http://docs.cntd.ru/document/412718343" TargetMode="External"/><Relationship Id="rId88" Type="http://schemas.openxmlformats.org/officeDocument/2006/relationships/hyperlink" Target="http://docs.cntd.ru/document/423907054" TargetMode="External"/><Relationship Id="rId111" Type="http://schemas.openxmlformats.org/officeDocument/2006/relationships/hyperlink" Target="http://docs.cntd.ru/document/428598212?block=2" TargetMode="External"/><Relationship Id="rId132" Type="http://schemas.openxmlformats.org/officeDocument/2006/relationships/hyperlink" Target="http://docs.cntd.ru/document/460171746" TargetMode="External"/><Relationship Id="rId153" Type="http://schemas.openxmlformats.org/officeDocument/2006/relationships/hyperlink" Target="http://docs.cntd.ru/document/424077538" TargetMode="External"/><Relationship Id="rId174" Type="http://schemas.openxmlformats.org/officeDocument/2006/relationships/hyperlink" Target="http://docs.cntd.ru/document/473509568" TargetMode="External"/><Relationship Id="rId179" Type="http://schemas.openxmlformats.org/officeDocument/2006/relationships/hyperlink" Target="http://docs.cntd.ru/document/460210699" TargetMode="External"/><Relationship Id="rId195" Type="http://schemas.openxmlformats.org/officeDocument/2006/relationships/hyperlink" Target="http://docs.cntd.ru/document/460273670" TargetMode="External"/><Relationship Id="rId190" Type="http://schemas.openxmlformats.org/officeDocument/2006/relationships/hyperlink" Target="http://docs.cntd.ru/document/423845976" TargetMode="External"/><Relationship Id="rId15" Type="http://schemas.openxmlformats.org/officeDocument/2006/relationships/hyperlink" Target="http://mosreg.ru/upload/iblock/3e7/gp-razvitie-zhkkh-ot-15.02.2016-86_4.pdf" TargetMode="External"/><Relationship Id="rId36" Type="http://schemas.openxmlformats.org/officeDocument/2006/relationships/hyperlink" Target="http://docs.cntd.ru/document/430643119" TargetMode="External"/><Relationship Id="rId57" Type="http://schemas.openxmlformats.org/officeDocument/2006/relationships/hyperlink" Target="http://docs.cntd.ru/document/460207316" TargetMode="External"/><Relationship Id="rId106" Type="http://schemas.openxmlformats.org/officeDocument/2006/relationships/hyperlink" Target="http://docs.cntd.ru/document/412713042" TargetMode="External"/><Relationship Id="rId127" Type="http://schemas.openxmlformats.org/officeDocument/2006/relationships/hyperlink" Target="http://docs.cntd.ru/document/412703011" TargetMode="External"/><Relationship Id="rId10" Type="http://schemas.openxmlformats.org/officeDocument/2006/relationships/hyperlink" Target="http://docs.cntd.ru/document/430664703" TargetMode="External"/><Relationship Id="rId31" Type="http://schemas.openxmlformats.org/officeDocument/2006/relationships/hyperlink" Target="http://docs.cntd.ru/document/453135168" TargetMode="External"/><Relationship Id="rId52" Type="http://schemas.openxmlformats.org/officeDocument/2006/relationships/hyperlink" Target="http://docs.cntd.ru/document/412304221" TargetMode="External"/><Relationship Id="rId73" Type="http://schemas.openxmlformats.org/officeDocument/2006/relationships/hyperlink" Target="http://docs.cntd.ru/document/412807750" TargetMode="External"/><Relationship Id="rId78" Type="http://schemas.openxmlformats.org/officeDocument/2006/relationships/hyperlink" Target="http://docs.cntd.ru/document/412718343" TargetMode="External"/><Relationship Id="rId94" Type="http://schemas.openxmlformats.org/officeDocument/2006/relationships/hyperlink" Target="http://docs.cntd.ru/document/537949190" TargetMode="External"/><Relationship Id="rId99" Type="http://schemas.openxmlformats.org/officeDocument/2006/relationships/hyperlink" Target="http://docs.cntd.ru/document/465511061" TargetMode="External"/><Relationship Id="rId101" Type="http://schemas.openxmlformats.org/officeDocument/2006/relationships/hyperlink" Target="http://docs.cntd.ru/document/432832576" TargetMode="External"/><Relationship Id="rId122" Type="http://schemas.openxmlformats.org/officeDocument/2006/relationships/hyperlink" Target="http://www.admoblkaluga.ru/upload/minstroy/law/%D0%9F%D0%BE%D1%81%D1%82%D0%B0%D0%BD%D0%BE%D0%B2%D0%BB%D0%B5%D0%BD%D0%B8%D0%B5%20%D0%BE%D1%82%2031.12.2013%20%E2%84%96%20772%20(%D0%B2%20%D1%80%D0%B5%D0%B4.%20%D0%BE%D1%82%20%2007.05.2015).docx" TargetMode="External"/><Relationship Id="rId143" Type="http://schemas.openxmlformats.org/officeDocument/2006/relationships/hyperlink" Target="http://docs.cntd.ru/document/460212921" TargetMode="External"/><Relationship Id="rId148" Type="http://schemas.openxmlformats.org/officeDocument/2006/relationships/hyperlink" Target="http://docs.cntd.ru/document/412385740" TargetMode="External"/><Relationship Id="rId164" Type="http://schemas.openxmlformats.org/officeDocument/2006/relationships/hyperlink" Target="http://docs.cntd.ru/document/468961137" TargetMode="External"/><Relationship Id="rId169" Type="http://schemas.openxmlformats.org/officeDocument/2006/relationships/hyperlink" Target="http://docs.cntd.ru/document/412701105" TargetMode="External"/><Relationship Id="rId185" Type="http://schemas.openxmlformats.org/officeDocument/2006/relationships/hyperlink" Target="http://docs.cntd.ru/document/412702563" TargetMode="External"/><Relationship Id="rId4" Type="http://schemas.openxmlformats.org/officeDocument/2006/relationships/hyperlink" Target="http://docs.cntd.ru/document/460191464" TargetMode="External"/><Relationship Id="rId9" Type="http://schemas.openxmlformats.org/officeDocument/2006/relationships/hyperlink" Target="http://docs.cntd.ru/document/973035938" TargetMode="External"/><Relationship Id="rId180" Type="http://schemas.openxmlformats.org/officeDocument/2006/relationships/hyperlink" Target="http://docs.cntd.ru/document/460232796" TargetMode="External"/><Relationship Id="rId26" Type="http://schemas.openxmlformats.org/officeDocument/2006/relationships/hyperlink" Target="http://docs.cntd.ru/document/460212561" TargetMode="External"/><Relationship Id="rId47" Type="http://schemas.openxmlformats.org/officeDocument/2006/relationships/hyperlink" Target="http://docs.cntd.ru/document/463704495" TargetMode="External"/><Relationship Id="rId68" Type="http://schemas.openxmlformats.org/officeDocument/2006/relationships/hyperlink" Target="http://docs.cntd.ru/document/463602543" TargetMode="External"/><Relationship Id="rId89" Type="http://schemas.openxmlformats.org/officeDocument/2006/relationships/hyperlink" Target="http://docs.cntd.ru/document/423907054" TargetMode="External"/><Relationship Id="rId112" Type="http://schemas.openxmlformats.org/officeDocument/2006/relationships/hyperlink" Target="http://docs.cntd.ru/document/428598212?block=2" TargetMode="External"/><Relationship Id="rId133" Type="http://schemas.openxmlformats.org/officeDocument/2006/relationships/hyperlink" Target="http://docs.cntd.ru/document/460171746" TargetMode="External"/><Relationship Id="rId154" Type="http://schemas.openxmlformats.org/officeDocument/2006/relationships/hyperlink" Target="http://docs.cntd.ru/document/460159410" TargetMode="External"/><Relationship Id="rId175" Type="http://schemas.openxmlformats.org/officeDocument/2006/relationships/hyperlink" Target="http://docs.cntd.ru/document/473509568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fukem.ru/download/ako/PostN355ot140910.doc" TargetMode="External"/><Relationship Id="rId1" Type="http://schemas.openxmlformats.org/officeDocument/2006/relationships/hyperlink" Target="http://www.ofukem.ru/download/ako/PostN355ot140910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58"/>
  <sheetViews>
    <sheetView view="pageBreakPreview" zoomScale="40" zoomScaleNormal="40" zoomScaleSheetLayoutView="40" workbookViewId="0">
      <pane xSplit="6" topLeftCell="G1" activePane="topRight" state="frozen"/>
      <selection pane="topRight" sqref="A1:BZ3"/>
    </sheetView>
  </sheetViews>
  <sheetFormatPr defaultRowHeight="15"/>
  <cols>
    <col min="1" max="1" width="4.140625" style="1" customWidth="1"/>
    <col min="2" max="2" width="20.140625" style="1" customWidth="1"/>
    <col min="3" max="3" width="13.7109375" style="1" customWidth="1"/>
    <col min="4" max="4" width="18" style="1" customWidth="1"/>
    <col min="5" max="5" width="17" style="1" customWidth="1"/>
    <col min="6" max="6" width="31.5703125" style="1" customWidth="1"/>
    <col min="7" max="7" width="16" style="1" customWidth="1"/>
    <col min="8" max="8" width="16.28515625" style="1" customWidth="1"/>
    <col min="9" max="9" width="17.85546875" style="1" customWidth="1"/>
    <col min="10" max="11" width="16.42578125" style="1" customWidth="1"/>
    <col min="12" max="12" width="6.85546875" style="1" customWidth="1"/>
    <col min="13" max="14" width="14" style="81" customWidth="1"/>
    <col min="15" max="15" width="16.42578125" style="81" customWidth="1"/>
    <col min="16" max="18" width="12.42578125" style="1" customWidth="1"/>
    <col min="19" max="19" width="13.85546875" style="1" customWidth="1"/>
    <col min="20" max="22" width="12.42578125" style="1" customWidth="1"/>
    <col min="23" max="23" width="15.28515625" style="1" customWidth="1"/>
    <col min="24" max="35" width="12.42578125" style="1" customWidth="1"/>
    <col min="36" max="36" width="15.140625" style="80" customWidth="1" collapsed="1"/>
    <col min="37" max="37" width="17.140625" style="80" customWidth="1" collapsed="1"/>
    <col min="38" max="38" width="19.7109375" style="79" customWidth="1" collapsed="1"/>
    <col min="39" max="39" width="22.5703125" style="78" customWidth="1" collapsed="1"/>
    <col min="40" max="40" width="17.5703125" style="77" customWidth="1" collapsed="1"/>
    <col min="41" max="41" width="17.42578125" style="76" customWidth="1" collapsed="1"/>
    <col min="42" max="42" width="15.7109375" style="75" customWidth="1" collapsed="1"/>
    <col min="43" max="43" width="18.7109375" style="74" customWidth="1" collapsed="1"/>
    <col min="44" max="44" width="18.7109375" style="73" customWidth="1"/>
    <col min="45" max="45" width="16.140625" style="72" customWidth="1" collapsed="1"/>
    <col min="46" max="46" width="16.5703125" style="69" customWidth="1" collapsed="1"/>
    <col min="47" max="47" width="24.7109375" style="71" customWidth="1"/>
    <col min="48" max="48" width="34.42578125" style="69" customWidth="1" collapsed="1"/>
    <col min="49" max="49" width="21.5703125" style="69" customWidth="1" collapsed="1"/>
    <col min="50" max="50" width="22.140625" style="71" customWidth="1"/>
    <col min="51" max="51" width="21.42578125" style="71" customWidth="1"/>
    <col min="52" max="52" width="16.85546875" style="69" customWidth="1" collapsed="1"/>
    <col min="53" max="58" width="16.85546875" style="69" customWidth="1"/>
    <col min="59" max="59" width="13.42578125" style="71" customWidth="1"/>
    <col min="60" max="60" width="19.42578125" style="70" customWidth="1"/>
    <col min="61" max="62" width="17" style="70" customWidth="1"/>
    <col min="63" max="63" width="15.42578125" style="69" customWidth="1" collapsed="1"/>
    <col min="64" max="64" width="17.140625" style="69" customWidth="1" collapsed="1"/>
    <col min="65" max="65" width="14.28515625" style="69" customWidth="1" collapsed="1"/>
    <col min="66" max="66" width="14.5703125" style="68" customWidth="1"/>
    <col min="67" max="70" width="15.7109375" style="68" customWidth="1"/>
    <col min="71" max="71" width="17.140625" style="68" customWidth="1"/>
    <col min="72" max="72" width="15.7109375" style="68" customWidth="1"/>
    <col min="73" max="76" width="18" style="68" customWidth="1"/>
    <col min="77" max="77" width="15.28515625" style="68" customWidth="1"/>
    <col min="78" max="78" width="16.140625" style="68" customWidth="1"/>
    <col min="79" max="16384" width="9.140625" style="1"/>
  </cols>
  <sheetData>
    <row r="1" spans="1:78" ht="15" customHeight="1">
      <c r="A1" s="182" t="s">
        <v>857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3"/>
      <c r="AS1" s="184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</row>
    <row r="2" spans="1:78" ht="1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3"/>
      <c r="AS2" s="184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</row>
    <row r="3" spans="1:78" ht="23.2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3"/>
      <c r="AS3" s="184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</row>
    <row r="4" spans="1:78" ht="45.75" customHeight="1">
      <c r="A4" s="179" t="s">
        <v>0</v>
      </c>
      <c r="B4" s="179" t="s">
        <v>1</v>
      </c>
      <c r="C4" s="179" t="s">
        <v>2</v>
      </c>
      <c r="D4" s="179" t="s">
        <v>89</v>
      </c>
      <c r="E4" s="185" t="s">
        <v>65</v>
      </c>
      <c r="F4" s="185" t="s">
        <v>856</v>
      </c>
      <c r="G4" s="185" t="s">
        <v>855</v>
      </c>
      <c r="H4" s="185" t="s">
        <v>854</v>
      </c>
      <c r="I4" s="185" t="s">
        <v>853</v>
      </c>
      <c r="J4" s="179" t="s">
        <v>852</v>
      </c>
      <c r="K4" s="185" t="s">
        <v>132</v>
      </c>
      <c r="L4" s="188" t="s">
        <v>75</v>
      </c>
      <c r="M4" s="189"/>
      <c r="N4" s="189"/>
      <c r="O4" s="190"/>
      <c r="P4" s="179" t="s">
        <v>48</v>
      </c>
      <c r="Q4" s="179"/>
      <c r="R4" s="179"/>
      <c r="S4" s="179"/>
      <c r="T4" s="179" t="s">
        <v>49</v>
      </c>
      <c r="U4" s="179"/>
      <c r="V4" s="179"/>
      <c r="W4" s="179"/>
      <c r="X4" s="179" t="s">
        <v>50</v>
      </c>
      <c r="Y4" s="179"/>
      <c r="Z4" s="179"/>
      <c r="AA4" s="179"/>
      <c r="AB4" s="179" t="s">
        <v>51</v>
      </c>
      <c r="AC4" s="179"/>
      <c r="AD4" s="179"/>
      <c r="AE4" s="179"/>
      <c r="AF4" s="179" t="s">
        <v>52</v>
      </c>
      <c r="AG4" s="179"/>
      <c r="AH4" s="179"/>
      <c r="AI4" s="179"/>
      <c r="AJ4" s="180" t="s">
        <v>851</v>
      </c>
      <c r="AK4" s="180"/>
      <c r="AL4" s="181" t="s">
        <v>850</v>
      </c>
      <c r="AM4" s="178" t="s">
        <v>849</v>
      </c>
      <c r="AN4" s="173" t="s">
        <v>848</v>
      </c>
      <c r="AO4" s="174" t="s">
        <v>464</v>
      </c>
      <c r="AP4" s="164" t="s">
        <v>847</v>
      </c>
      <c r="AQ4" s="165" t="s">
        <v>846</v>
      </c>
      <c r="AR4" s="177" t="s">
        <v>845</v>
      </c>
      <c r="AS4" s="166" t="s">
        <v>844</v>
      </c>
      <c r="AT4" s="167" t="s">
        <v>843</v>
      </c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9" t="s">
        <v>842</v>
      </c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</row>
    <row r="5" spans="1:78" ht="48" customHeight="1">
      <c r="A5" s="179"/>
      <c r="B5" s="179"/>
      <c r="C5" s="179"/>
      <c r="D5" s="179"/>
      <c r="E5" s="186"/>
      <c r="F5" s="186"/>
      <c r="G5" s="186"/>
      <c r="H5" s="186"/>
      <c r="I5" s="186"/>
      <c r="J5" s="179"/>
      <c r="K5" s="186"/>
      <c r="L5" s="191" t="s">
        <v>77</v>
      </c>
      <c r="M5" s="193" t="s">
        <v>16</v>
      </c>
      <c r="N5" s="193" t="s">
        <v>15</v>
      </c>
      <c r="O5" s="193" t="s">
        <v>17</v>
      </c>
      <c r="P5" s="179" t="s">
        <v>16</v>
      </c>
      <c r="Q5" s="179" t="s">
        <v>15</v>
      </c>
      <c r="R5" s="179" t="s">
        <v>18</v>
      </c>
      <c r="S5" s="179" t="s">
        <v>17</v>
      </c>
      <c r="T5" s="179" t="s">
        <v>16</v>
      </c>
      <c r="U5" s="179" t="s">
        <v>15</v>
      </c>
      <c r="V5" s="179" t="s">
        <v>18</v>
      </c>
      <c r="W5" s="179" t="s">
        <v>17</v>
      </c>
      <c r="X5" s="179" t="s">
        <v>16</v>
      </c>
      <c r="Y5" s="179" t="s">
        <v>15</v>
      </c>
      <c r="Z5" s="179" t="s">
        <v>18</v>
      </c>
      <c r="AA5" s="179" t="s">
        <v>17</v>
      </c>
      <c r="AB5" s="179" t="s">
        <v>16</v>
      </c>
      <c r="AC5" s="179" t="s">
        <v>15</v>
      </c>
      <c r="AD5" s="179" t="s">
        <v>18</v>
      </c>
      <c r="AE5" s="179" t="s">
        <v>17</v>
      </c>
      <c r="AF5" s="179" t="s">
        <v>16</v>
      </c>
      <c r="AG5" s="179" t="s">
        <v>15</v>
      </c>
      <c r="AH5" s="179" t="s">
        <v>18</v>
      </c>
      <c r="AI5" s="179" t="s">
        <v>17</v>
      </c>
      <c r="AJ5" s="175" t="s">
        <v>841</v>
      </c>
      <c r="AK5" s="175" t="s">
        <v>840</v>
      </c>
      <c r="AL5" s="181"/>
      <c r="AM5" s="178"/>
      <c r="AN5" s="173"/>
      <c r="AO5" s="174"/>
      <c r="AP5" s="164"/>
      <c r="AQ5" s="165"/>
      <c r="AR5" s="177"/>
      <c r="AS5" s="166"/>
      <c r="AT5" s="163" t="s">
        <v>839</v>
      </c>
      <c r="AU5" s="163"/>
      <c r="AV5" s="170" t="s">
        <v>838</v>
      </c>
      <c r="AW5" s="170" t="s">
        <v>837</v>
      </c>
      <c r="AX5" s="162" t="s">
        <v>836</v>
      </c>
      <c r="AY5" s="162"/>
      <c r="AZ5" s="172" t="s">
        <v>835</v>
      </c>
      <c r="BA5" s="176"/>
      <c r="BB5" s="176"/>
      <c r="BC5" s="176"/>
      <c r="BD5" s="176"/>
      <c r="BE5" s="176"/>
      <c r="BF5" s="176"/>
      <c r="BG5" s="176"/>
      <c r="BH5" s="172" t="s">
        <v>834</v>
      </c>
      <c r="BI5" s="172"/>
      <c r="BJ5" s="172"/>
      <c r="BK5" s="172" t="s">
        <v>833</v>
      </c>
      <c r="BL5" s="162" t="s">
        <v>832</v>
      </c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3" t="s">
        <v>2005</v>
      </c>
    </row>
    <row r="6" spans="1:78" ht="75.75" customHeight="1">
      <c r="A6" s="179"/>
      <c r="B6" s="179"/>
      <c r="C6" s="179"/>
      <c r="D6" s="179"/>
      <c r="E6" s="187"/>
      <c r="F6" s="187"/>
      <c r="G6" s="187"/>
      <c r="H6" s="187"/>
      <c r="I6" s="187"/>
      <c r="J6" s="179"/>
      <c r="K6" s="187"/>
      <c r="L6" s="192"/>
      <c r="M6" s="193"/>
      <c r="N6" s="193"/>
      <c r="O6" s="193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5"/>
      <c r="AK6" s="175"/>
      <c r="AL6" s="181"/>
      <c r="AM6" s="178"/>
      <c r="AN6" s="173"/>
      <c r="AO6" s="174"/>
      <c r="AP6" s="164"/>
      <c r="AQ6" s="165"/>
      <c r="AR6" s="177"/>
      <c r="AS6" s="166"/>
      <c r="AT6" s="82" t="s">
        <v>831</v>
      </c>
      <c r="AU6" s="82" t="s">
        <v>830</v>
      </c>
      <c r="AV6" s="171"/>
      <c r="AW6" s="171"/>
      <c r="AX6" s="82" t="s">
        <v>829</v>
      </c>
      <c r="AY6" s="82" t="s">
        <v>828</v>
      </c>
      <c r="AZ6" s="82" t="s">
        <v>827</v>
      </c>
      <c r="BA6" s="87" t="s">
        <v>826</v>
      </c>
      <c r="BB6" s="133" t="s">
        <v>2006</v>
      </c>
      <c r="BC6" s="133" t="s">
        <v>2015</v>
      </c>
      <c r="BD6" s="117" t="s">
        <v>1473</v>
      </c>
      <c r="BE6" s="117" t="s">
        <v>1464</v>
      </c>
      <c r="BF6" s="86" t="s">
        <v>825</v>
      </c>
      <c r="BG6" s="86" t="s">
        <v>824</v>
      </c>
      <c r="BH6" s="84" t="s">
        <v>823</v>
      </c>
      <c r="BI6" s="84" t="s">
        <v>822</v>
      </c>
      <c r="BJ6" s="84" t="s">
        <v>821</v>
      </c>
      <c r="BK6" s="172"/>
      <c r="BL6" s="82" t="s">
        <v>820</v>
      </c>
      <c r="BM6" s="82" t="s">
        <v>819</v>
      </c>
      <c r="BN6" s="82" t="s">
        <v>818</v>
      </c>
      <c r="BO6" s="82" t="s">
        <v>817</v>
      </c>
      <c r="BP6" s="82" t="s">
        <v>816</v>
      </c>
      <c r="BQ6" s="82" t="s">
        <v>815</v>
      </c>
      <c r="BR6" s="82" t="s">
        <v>814</v>
      </c>
      <c r="BS6" s="84" t="s">
        <v>813</v>
      </c>
      <c r="BT6" s="85" t="s">
        <v>812</v>
      </c>
      <c r="BU6" s="85" t="s">
        <v>811</v>
      </c>
      <c r="BV6" s="85" t="s">
        <v>1504</v>
      </c>
      <c r="BW6" s="85" t="s">
        <v>1505</v>
      </c>
      <c r="BX6" s="85" t="s">
        <v>810</v>
      </c>
      <c r="BY6" s="84" t="s">
        <v>809</v>
      </c>
      <c r="BZ6" s="163"/>
    </row>
    <row r="7" spans="1:78" ht="45.75" customHeight="1">
      <c r="A7" s="53">
        <v>1</v>
      </c>
      <c r="B7" s="53" t="s">
        <v>84</v>
      </c>
      <c r="C7" s="2">
        <v>42347</v>
      </c>
      <c r="D7" s="53" t="s">
        <v>446</v>
      </c>
      <c r="E7" s="53" t="s">
        <v>66</v>
      </c>
      <c r="F7" s="53" t="s">
        <v>492</v>
      </c>
      <c r="G7" s="3" t="s">
        <v>858</v>
      </c>
      <c r="H7" s="2">
        <v>41901</v>
      </c>
      <c r="I7" s="3" t="s">
        <v>859</v>
      </c>
      <c r="J7" s="53" t="s">
        <v>860</v>
      </c>
      <c r="K7" s="4" t="s">
        <v>861</v>
      </c>
      <c r="L7" s="8" t="s">
        <v>76</v>
      </c>
      <c r="M7" s="83">
        <v>332741.40000000002</v>
      </c>
      <c r="N7" s="83">
        <v>940802</v>
      </c>
      <c r="O7" s="83">
        <v>30788699</v>
      </c>
      <c r="P7" s="83" t="s">
        <v>78</v>
      </c>
      <c r="Q7" s="83">
        <v>240199</v>
      </c>
      <c r="R7" s="83" t="s">
        <v>78</v>
      </c>
      <c r="S7" s="83">
        <v>7971753</v>
      </c>
      <c r="T7" s="83" t="s">
        <v>78</v>
      </c>
      <c r="U7" s="83">
        <v>240199</v>
      </c>
      <c r="V7" s="83" t="s">
        <v>78</v>
      </c>
      <c r="W7" s="83">
        <v>8370340</v>
      </c>
      <c r="X7" s="83" t="s">
        <v>78</v>
      </c>
      <c r="Y7" s="83" t="s">
        <v>78</v>
      </c>
      <c r="Z7" s="83" t="s">
        <v>78</v>
      </c>
      <c r="AA7" s="83" t="s">
        <v>78</v>
      </c>
      <c r="AB7" s="83" t="s">
        <v>78</v>
      </c>
      <c r="AC7" s="83" t="s">
        <v>78</v>
      </c>
      <c r="AD7" s="83" t="s">
        <v>78</v>
      </c>
      <c r="AE7" s="83" t="s">
        <v>78</v>
      </c>
      <c r="AF7" s="83" t="s">
        <v>78</v>
      </c>
      <c r="AG7" s="83" t="s">
        <v>78</v>
      </c>
      <c r="AH7" s="83" t="s">
        <v>78</v>
      </c>
      <c r="AI7" s="83" t="s">
        <v>78</v>
      </c>
      <c r="AJ7" s="88" t="s">
        <v>113</v>
      </c>
      <c r="AK7" s="132" t="s">
        <v>113</v>
      </c>
      <c r="AL7" s="132" t="s">
        <v>113</v>
      </c>
      <c r="AM7" s="132"/>
      <c r="AN7" s="132"/>
      <c r="AO7" s="132"/>
      <c r="AP7" s="132"/>
      <c r="AQ7" s="132"/>
      <c r="AR7" s="132"/>
      <c r="AS7" s="132"/>
      <c r="AT7" s="132" t="s">
        <v>113</v>
      </c>
      <c r="AU7" s="132"/>
      <c r="AV7" s="132" t="s">
        <v>113</v>
      </c>
      <c r="AW7" s="132" t="s">
        <v>113</v>
      </c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</row>
    <row r="8" spans="1:78" ht="45.75" customHeight="1">
      <c r="A8" s="134">
        <v>2</v>
      </c>
      <c r="B8" s="134" t="s">
        <v>84</v>
      </c>
      <c r="C8" s="2">
        <v>42347</v>
      </c>
      <c r="D8" s="134" t="s">
        <v>446</v>
      </c>
      <c r="E8" s="134" t="s">
        <v>66</v>
      </c>
      <c r="F8" s="134" t="s">
        <v>490</v>
      </c>
      <c r="G8" s="3" t="s">
        <v>858</v>
      </c>
      <c r="H8" s="2">
        <v>41901</v>
      </c>
      <c r="I8" s="3" t="s">
        <v>859</v>
      </c>
      <c r="J8" s="134" t="s">
        <v>860</v>
      </c>
      <c r="K8" s="4" t="s">
        <v>861</v>
      </c>
      <c r="L8" s="8" t="s">
        <v>76</v>
      </c>
      <c r="M8" s="83">
        <v>229195.5</v>
      </c>
      <c r="N8" s="83">
        <v>61652</v>
      </c>
      <c r="O8" s="83">
        <v>82437</v>
      </c>
      <c r="P8" s="83" t="s">
        <v>78</v>
      </c>
      <c r="Q8" s="83">
        <v>16163</v>
      </c>
      <c r="R8" s="83" t="s">
        <v>78</v>
      </c>
      <c r="S8" s="83">
        <v>27479</v>
      </c>
      <c r="T8" s="83" t="s">
        <v>78</v>
      </c>
      <c r="U8" s="83">
        <v>16163</v>
      </c>
      <c r="V8" s="83" t="s">
        <v>78</v>
      </c>
      <c r="W8" s="83" t="s">
        <v>862</v>
      </c>
      <c r="X8" s="83" t="s">
        <v>78</v>
      </c>
      <c r="Y8" s="83" t="s">
        <v>78</v>
      </c>
      <c r="Z8" s="83" t="s">
        <v>78</v>
      </c>
      <c r="AA8" s="83" t="s">
        <v>78</v>
      </c>
      <c r="AB8" s="83" t="s">
        <v>78</v>
      </c>
      <c r="AC8" s="83" t="s">
        <v>78</v>
      </c>
      <c r="AD8" s="83" t="s">
        <v>78</v>
      </c>
      <c r="AE8" s="83" t="s">
        <v>78</v>
      </c>
      <c r="AF8" s="83" t="s">
        <v>78</v>
      </c>
      <c r="AG8" s="83" t="s">
        <v>78</v>
      </c>
      <c r="AH8" s="83" t="s">
        <v>78</v>
      </c>
      <c r="AI8" s="83" t="s">
        <v>78</v>
      </c>
      <c r="AJ8" s="132" t="s">
        <v>113</v>
      </c>
      <c r="AK8" s="132" t="s">
        <v>113</v>
      </c>
      <c r="AL8" s="132" t="s">
        <v>113</v>
      </c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 t="s">
        <v>113</v>
      </c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</row>
    <row r="9" spans="1:78" ht="45.75" customHeight="1">
      <c r="A9" s="134">
        <v>3</v>
      </c>
      <c r="B9" s="134" t="s">
        <v>84</v>
      </c>
      <c r="C9" s="2">
        <v>42347</v>
      </c>
      <c r="D9" s="134" t="s">
        <v>446</v>
      </c>
      <c r="E9" s="134" t="s">
        <v>66</v>
      </c>
      <c r="F9" s="134" t="s">
        <v>863</v>
      </c>
      <c r="G9" s="3" t="s">
        <v>858</v>
      </c>
      <c r="H9" s="2">
        <v>41901</v>
      </c>
      <c r="I9" s="3" t="s">
        <v>859</v>
      </c>
      <c r="J9" s="134" t="s">
        <v>860</v>
      </c>
      <c r="K9" s="4" t="s">
        <v>861</v>
      </c>
      <c r="L9" s="8" t="s">
        <v>76</v>
      </c>
      <c r="M9" s="83" t="s">
        <v>78</v>
      </c>
      <c r="N9" s="83">
        <v>158276</v>
      </c>
      <c r="O9" s="83">
        <v>3844070</v>
      </c>
      <c r="P9" s="83" t="s">
        <v>78</v>
      </c>
      <c r="Q9" s="83">
        <v>40819</v>
      </c>
      <c r="R9" s="83" t="s">
        <v>78</v>
      </c>
      <c r="S9" s="83">
        <v>1366160</v>
      </c>
      <c r="T9" s="83" t="s">
        <v>78</v>
      </c>
      <c r="U9" s="83">
        <v>40819</v>
      </c>
      <c r="V9" s="83" t="s">
        <v>78</v>
      </c>
      <c r="W9" s="83" t="s">
        <v>864</v>
      </c>
      <c r="X9" s="83" t="s">
        <v>78</v>
      </c>
      <c r="Y9" s="83" t="s">
        <v>78</v>
      </c>
      <c r="Z9" s="83" t="s">
        <v>78</v>
      </c>
      <c r="AA9" s="83" t="s">
        <v>78</v>
      </c>
      <c r="AB9" s="83" t="s">
        <v>78</v>
      </c>
      <c r="AC9" s="83" t="s">
        <v>78</v>
      </c>
      <c r="AD9" s="83" t="s">
        <v>78</v>
      </c>
      <c r="AE9" s="83" t="s">
        <v>78</v>
      </c>
      <c r="AF9" s="83" t="s">
        <v>78</v>
      </c>
      <c r="AG9" s="83" t="s">
        <v>78</v>
      </c>
      <c r="AH9" s="83" t="s">
        <v>78</v>
      </c>
      <c r="AI9" s="83" t="s">
        <v>78</v>
      </c>
      <c r="AJ9" s="132"/>
      <c r="AK9" s="132"/>
      <c r="AL9" s="132"/>
      <c r="AM9" s="132" t="s">
        <v>113</v>
      </c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</row>
    <row r="10" spans="1:78" ht="45.75" customHeight="1">
      <c r="A10" s="134">
        <v>4</v>
      </c>
      <c r="B10" s="134" t="s">
        <v>84</v>
      </c>
      <c r="C10" s="2">
        <v>42347</v>
      </c>
      <c r="D10" s="134" t="s">
        <v>446</v>
      </c>
      <c r="E10" s="134" t="s">
        <v>445</v>
      </c>
      <c r="F10" s="134" t="s">
        <v>865</v>
      </c>
      <c r="G10" s="3" t="s">
        <v>858</v>
      </c>
      <c r="H10" s="2">
        <v>41901</v>
      </c>
      <c r="I10" s="3" t="s">
        <v>859</v>
      </c>
      <c r="J10" s="134" t="s">
        <v>860</v>
      </c>
      <c r="K10" s="4" t="s">
        <v>861</v>
      </c>
      <c r="L10" s="8" t="s">
        <v>76</v>
      </c>
      <c r="M10" s="83" t="s">
        <v>78</v>
      </c>
      <c r="N10" s="83">
        <v>12000</v>
      </c>
      <c r="O10" s="83">
        <v>338000</v>
      </c>
      <c r="P10" s="83" t="s">
        <v>78</v>
      </c>
      <c r="Q10" s="83">
        <v>3000</v>
      </c>
      <c r="R10" s="83" t="s">
        <v>78</v>
      </c>
      <c r="S10" s="83">
        <v>85000</v>
      </c>
      <c r="T10" s="83" t="s">
        <v>78</v>
      </c>
      <c r="U10" s="83">
        <v>3000</v>
      </c>
      <c r="V10" s="83" t="s">
        <v>78</v>
      </c>
      <c r="W10" s="83">
        <v>90000</v>
      </c>
      <c r="X10" s="83" t="s">
        <v>78</v>
      </c>
      <c r="Y10" s="83" t="s">
        <v>78</v>
      </c>
      <c r="Z10" s="83" t="s">
        <v>78</v>
      </c>
      <c r="AA10" s="83" t="s">
        <v>78</v>
      </c>
      <c r="AB10" s="83" t="s">
        <v>78</v>
      </c>
      <c r="AC10" s="83" t="s">
        <v>78</v>
      </c>
      <c r="AD10" s="83" t="s">
        <v>78</v>
      </c>
      <c r="AE10" s="83" t="s">
        <v>78</v>
      </c>
      <c r="AF10" s="83" t="s">
        <v>78</v>
      </c>
      <c r="AG10" s="83" t="s">
        <v>78</v>
      </c>
      <c r="AH10" s="83" t="s">
        <v>78</v>
      </c>
      <c r="AI10" s="83" t="s">
        <v>78</v>
      </c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 t="s">
        <v>113</v>
      </c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</row>
    <row r="11" spans="1:78" ht="45.75" customHeight="1">
      <c r="A11" s="134">
        <v>5</v>
      </c>
      <c r="B11" s="134" t="s">
        <v>866</v>
      </c>
      <c r="C11" s="2">
        <v>42352</v>
      </c>
      <c r="D11" s="134" t="s">
        <v>446</v>
      </c>
      <c r="E11" s="134" t="s">
        <v>66</v>
      </c>
      <c r="F11" s="134" t="s">
        <v>492</v>
      </c>
      <c r="G11" s="3" t="s">
        <v>867</v>
      </c>
      <c r="H11" s="2">
        <v>41542</v>
      </c>
      <c r="I11" s="3" t="s">
        <v>859</v>
      </c>
      <c r="J11" s="134" t="s">
        <v>860</v>
      </c>
      <c r="K11" s="4" t="s">
        <v>861</v>
      </c>
      <c r="L11" s="8" t="s">
        <v>76</v>
      </c>
      <c r="M11" s="83">
        <v>9258216.5999999996</v>
      </c>
      <c r="N11" s="83">
        <v>13463587.699999999</v>
      </c>
      <c r="O11" s="83" t="s">
        <v>78</v>
      </c>
      <c r="P11" s="83">
        <v>1018960.1</v>
      </c>
      <c r="Q11" s="83">
        <v>1684537.8</v>
      </c>
      <c r="R11" s="83" t="s">
        <v>78</v>
      </c>
      <c r="S11" s="83" t="s">
        <v>78</v>
      </c>
      <c r="T11" s="83">
        <v>1613740</v>
      </c>
      <c r="U11" s="83">
        <v>2471723.1</v>
      </c>
      <c r="V11" s="83" t="s">
        <v>78</v>
      </c>
      <c r="W11" s="83" t="s">
        <v>78</v>
      </c>
      <c r="X11" s="83" t="s">
        <v>78</v>
      </c>
      <c r="Y11" s="83">
        <v>461606.2</v>
      </c>
      <c r="Z11" s="83" t="s">
        <v>78</v>
      </c>
      <c r="AA11" s="83" t="s">
        <v>78</v>
      </c>
      <c r="AB11" s="83" t="s">
        <v>78</v>
      </c>
      <c r="AC11" s="83">
        <v>461606.2</v>
      </c>
      <c r="AD11" s="83" t="s">
        <v>78</v>
      </c>
      <c r="AE11" s="83" t="s">
        <v>78</v>
      </c>
      <c r="AF11" s="83" t="s">
        <v>78</v>
      </c>
      <c r="AG11" s="83">
        <v>461606.2</v>
      </c>
      <c r="AH11" s="83" t="s">
        <v>78</v>
      </c>
      <c r="AI11" s="83" t="s">
        <v>78</v>
      </c>
      <c r="AJ11" s="132" t="s">
        <v>113</v>
      </c>
      <c r="AK11" s="132" t="s">
        <v>113</v>
      </c>
      <c r="AL11" s="132" t="s">
        <v>113</v>
      </c>
      <c r="AM11" s="132"/>
      <c r="AN11" s="132" t="s">
        <v>113</v>
      </c>
      <c r="AO11" s="132"/>
      <c r="AP11" s="132"/>
      <c r="AQ11" s="132"/>
      <c r="AR11" s="132"/>
      <c r="AS11" s="132"/>
      <c r="AT11" s="132" t="s">
        <v>113</v>
      </c>
      <c r="AU11" s="132"/>
      <c r="AV11" s="132" t="s">
        <v>113</v>
      </c>
      <c r="AW11" s="132"/>
      <c r="AX11" s="132" t="s">
        <v>113</v>
      </c>
      <c r="AY11" s="132"/>
      <c r="AZ11" s="132" t="s">
        <v>113</v>
      </c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</row>
    <row r="12" spans="1:78" ht="45.75" customHeight="1">
      <c r="A12" s="134">
        <v>6</v>
      </c>
      <c r="B12" s="134" t="s">
        <v>866</v>
      </c>
      <c r="C12" s="2">
        <v>42352</v>
      </c>
      <c r="D12" s="134" t="s">
        <v>446</v>
      </c>
      <c r="E12" s="134" t="s">
        <v>66</v>
      </c>
      <c r="F12" s="134" t="s">
        <v>490</v>
      </c>
      <c r="G12" s="3" t="s">
        <v>867</v>
      </c>
      <c r="H12" s="2">
        <v>41542</v>
      </c>
      <c r="I12" s="3" t="s">
        <v>859</v>
      </c>
      <c r="J12" s="134" t="s">
        <v>860</v>
      </c>
      <c r="K12" s="4" t="s">
        <v>861</v>
      </c>
      <c r="L12" s="8" t="s">
        <v>76</v>
      </c>
      <c r="M12" s="83">
        <v>3059219.4</v>
      </c>
      <c r="N12" s="83">
        <v>5712944.2999999998</v>
      </c>
      <c r="O12" s="83" t="s">
        <v>78</v>
      </c>
      <c r="P12" s="83">
        <v>90804.1</v>
      </c>
      <c r="Q12" s="83">
        <v>319688.40000000002</v>
      </c>
      <c r="R12" s="83" t="s">
        <v>78</v>
      </c>
      <c r="S12" s="83" t="s">
        <v>78</v>
      </c>
      <c r="T12" s="83">
        <v>111424.4</v>
      </c>
      <c r="U12" s="83">
        <v>234638.9</v>
      </c>
      <c r="V12" s="83" t="s">
        <v>78</v>
      </c>
      <c r="W12" s="83" t="s">
        <v>78</v>
      </c>
      <c r="X12" s="83" t="s">
        <v>78</v>
      </c>
      <c r="Y12" s="83">
        <v>398932</v>
      </c>
      <c r="Z12" s="83" t="s">
        <v>78</v>
      </c>
      <c r="AA12" s="83" t="s">
        <v>78</v>
      </c>
      <c r="AB12" s="83" t="s">
        <v>78</v>
      </c>
      <c r="AC12" s="83">
        <v>398932</v>
      </c>
      <c r="AD12" s="83" t="s">
        <v>78</v>
      </c>
      <c r="AE12" s="83" t="s">
        <v>78</v>
      </c>
      <c r="AF12" s="83" t="s">
        <v>78</v>
      </c>
      <c r="AG12" s="83">
        <v>398932</v>
      </c>
      <c r="AH12" s="83" t="s">
        <v>78</v>
      </c>
      <c r="AI12" s="83" t="s">
        <v>78</v>
      </c>
      <c r="AJ12" s="132" t="s">
        <v>113</v>
      </c>
      <c r="AK12" s="132" t="s">
        <v>113</v>
      </c>
      <c r="AL12" s="132" t="s">
        <v>113</v>
      </c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 t="s">
        <v>113</v>
      </c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</row>
    <row r="13" spans="1:78" ht="45.75" customHeight="1">
      <c r="A13" s="134">
        <v>7</v>
      </c>
      <c r="B13" s="134" t="s">
        <v>868</v>
      </c>
      <c r="C13" s="2">
        <v>42389</v>
      </c>
      <c r="D13" s="134" t="s">
        <v>446</v>
      </c>
      <c r="E13" s="134" t="s">
        <v>66</v>
      </c>
      <c r="F13" s="134" t="s">
        <v>492</v>
      </c>
      <c r="G13" s="3" t="s">
        <v>869</v>
      </c>
      <c r="H13" s="2">
        <v>41621</v>
      </c>
      <c r="I13" s="3" t="s">
        <v>870</v>
      </c>
      <c r="J13" s="134" t="s">
        <v>108</v>
      </c>
      <c r="K13" s="4" t="s">
        <v>871</v>
      </c>
      <c r="L13" s="8" t="s">
        <v>76</v>
      </c>
      <c r="M13" s="83">
        <v>14125045.779999999</v>
      </c>
      <c r="N13" s="83">
        <v>5002797.54</v>
      </c>
      <c r="O13" s="83" t="s">
        <v>78</v>
      </c>
      <c r="P13" s="83">
        <v>642406.6</v>
      </c>
      <c r="Q13" s="83">
        <v>60361</v>
      </c>
      <c r="R13" s="83" t="s">
        <v>78</v>
      </c>
      <c r="S13" s="83" t="s">
        <v>78</v>
      </c>
      <c r="T13" s="83">
        <v>1011706.8</v>
      </c>
      <c r="U13" s="83">
        <v>60361</v>
      </c>
      <c r="V13" s="83" t="s">
        <v>78</v>
      </c>
      <c r="W13" s="83" t="s">
        <v>78</v>
      </c>
      <c r="X13" s="83">
        <v>3065542</v>
      </c>
      <c r="Y13" s="83">
        <v>866234</v>
      </c>
      <c r="Z13" s="83" t="s">
        <v>78</v>
      </c>
      <c r="AA13" s="83" t="s">
        <v>78</v>
      </c>
      <c r="AB13" s="83">
        <v>3192468</v>
      </c>
      <c r="AC13" s="83">
        <v>888809</v>
      </c>
      <c r="AD13" s="83" t="s">
        <v>78</v>
      </c>
      <c r="AE13" s="83" t="s">
        <v>78</v>
      </c>
      <c r="AF13" s="83">
        <v>3330704</v>
      </c>
      <c r="AG13" s="83">
        <v>914740</v>
      </c>
      <c r="AH13" s="83" t="s">
        <v>78</v>
      </c>
      <c r="AI13" s="83" t="s">
        <v>78</v>
      </c>
      <c r="AJ13" s="132" t="s">
        <v>113</v>
      </c>
      <c r="AK13" s="132" t="s">
        <v>113</v>
      </c>
      <c r="AL13" s="132" t="s">
        <v>113</v>
      </c>
      <c r="AM13" s="132"/>
      <c r="AN13" s="132"/>
      <c r="AO13" s="132"/>
      <c r="AP13" s="132"/>
      <c r="AQ13" s="132"/>
      <c r="AR13" s="132"/>
      <c r="AS13" s="132"/>
      <c r="AT13" s="132" t="s">
        <v>113</v>
      </c>
      <c r="AU13" s="132"/>
      <c r="AV13" s="132" t="s">
        <v>113</v>
      </c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</row>
    <row r="14" spans="1:78" ht="45.75" customHeight="1">
      <c r="A14" s="134">
        <v>8</v>
      </c>
      <c r="B14" s="134" t="s">
        <v>868</v>
      </c>
      <c r="C14" s="2">
        <v>42390</v>
      </c>
      <c r="D14" s="134" t="s">
        <v>446</v>
      </c>
      <c r="E14" s="134" t="s">
        <v>66</v>
      </c>
      <c r="F14" s="134" t="s">
        <v>490</v>
      </c>
      <c r="G14" s="3" t="s">
        <v>869</v>
      </c>
      <c r="H14" s="2">
        <v>41621</v>
      </c>
      <c r="I14" s="3" t="s">
        <v>870</v>
      </c>
      <c r="J14" s="134" t="s">
        <v>108</v>
      </c>
      <c r="K14" s="4" t="s">
        <v>871</v>
      </c>
      <c r="L14" s="8" t="s">
        <v>76</v>
      </c>
      <c r="M14" s="83">
        <v>9648956.5099999998</v>
      </c>
      <c r="N14" s="83">
        <v>7945720.0199999996</v>
      </c>
      <c r="O14" s="83" t="s">
        <v>78</v>
      </c>
      <c r="P14" s="83">
        <v>205969.1</v>
      </c>
      <c r="Q14" s="83">
        <v>71432</v>
      </c>
      <c r="R14" s="83" t="s">
        <v>78</v>
      </c>
      <c r="S14" s="83" t="s">
        <v>78</v>
      </c>
      <c r="T14" s="83">
        <v>267209.3</v>
      </c>
      <c r="U14" s="83">
        <v>713191</v>
      </c>
      <c r="V14" s="83" t="s">
        <v>78</v>
      </c>
      <c r="W14" s="83" t="s">
        <v>78</v>
      </c>
      <c r="X14" s="83">
        <v>1947968.42</v>
      </c>
      <c r="Y14" s="83">
        <v>1787659.73</v>
      </c>
      <c r="Z14" s="83" t="s">
        <v>78</v>
      </c>
      <c r="AA14" s="83" t="s">
        <v>78</v>
      </c>
      <c r="AB14" s="83">
        <v>2044955.09</v>
      </c>
      <c r="AC14" s="83">
        <v>1831509.72</v>
      </c>
      <c r="AD14" s="83" t="s">
        <v>78</v>
      </c>
      <c r="AE14" s="83" t="s">
        <v>78</v>
      </c>
      <c r="AF14" s="83">
        <v>2146629.94</v>
      </c>
      <c r="AG14" s="83">
        <v>1887581.16</v>
      </c>
      <c r="AH14" s="83" t="s">
        <v>78</v>
      </c>
      <c r="AI14" s="83" t="s">
        <v>78</v>
      </c>
      <c r="AJ14" s="132" t="s">
        <v>113</v>
      </c>
      <c r="AK14" s="132" t="s">
        <v>113</v>
      </c>
      <c r="AL14" s="132" t="s">
        <v>113</v>
      </c>
      <c r="AM14" s="132" t="s">
        <v>113</v>
      </c>
      <c r="AN14" s="132"/>
      <c r="AO14" s="132"/>
      <c r="AP14" s="132" t="s">
        <v>113</v>
      </c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 t="s">
        <v>113</v>
      </c>
      <c r="BI14" s="132"/>
      <c r="BJ14" s="132" t="s">
        <v>113</v>
      </c>
      <c r="BK14" s="132" t="s">
        <v>113</v>
      </c>
      <c r="BL14" s="132" t="s">
        <v>113</v>
      </c>
      <c r="BM14" s="132"/>
      <c r="BN14" s="132" t="s">
        <v>113</v>
      </c>
      <c r="BO14" s="132" t="s">
        <v>113</v>
      </c>
      <c r="BP14" s="132"/>
      <c r="BQ14" s="132"/>
      <c r="BR14" s="132"/>
      <c r="BS14" s="132" t="s">
        <v>113</v>
      </c>
      <c r="BT14" s="132"/>
      <c r="BU14" s="132"/>
      <c r="BV14" s="132"/>
      <c r="BW14" s="132"/>
      <c r="BX14" s="132"/>
      <c r="BY14" s="132"/>
      <c r="BZ14" s="132"/>
    </row>
    <row r="15" spans="1:78" ht="45.75" customHeight="1">
      <c r="A15" s="134">
        <v>9</v>
      </c>
      <c r="B15" s="134" t="s">
        <v>868</v>
      </c>
      <c r="C15" s="2">
        <v>42390</v>
      </c>
      <c r="D15" s="134" t="s">
        <v>446</v>
      </c>
      <c r="E15" s="134" t="s">
        <v>66</v>
      </c>
      <c r="F15" s="134" t="s">
        <v>466</v>
      </c>
      <c r="G15" s="3" t="s">
        <v>869</v>
      </c>
      <c r="H15" s="2">
        <v>41621</v>
      </c>
      <c r="I15" s="3" t="s">
        <v>870</v>
      </c>
      <c r="J15" s="134" t="s">
        <v>108</v>
      </c>
      <c r="K15" s="4" t="s">
        <v>871</v>
      </c>
      <c r="L15" s="8" t="s">
        <v>76</v>
      </c>
      <c r="M15" s="83">
        <v>2111982.73</v>
      </c>
      <c r="N15" s="83">
        <v>1684990.04</v>
      </c>
      <c r="O15" s="83" t="s">
        <v>78</v>
      </c>
      <c r="P15" s="83">
        <v>17031.3</v>
      </c>
      <c r="Q15" s="83">
        <v>16800</v>
      </c>
      <c r="R15" s="83" t="s">
        <v>78</v>
      </c>
      <c r="S15" s="83" t="s">
        <v>78</v>
      </c>
      <c r="T15" s="83">
        <v>19711.7</v>
      </c>
      <c r="U15" s="83">
        <v>16800</v>
      </c>
      <c r="V15" s="83" t="s">
        <v>78</v>
      </c>
      <c r="W15" s="83" t="s">
        <v>78</v>
      </c>
      <c r="X15" s="83">
        <v>405345.62</v>
      </c>
      <c r="Y15" s="83">
        <v>311239.34000000003</v>
      </c>
      <c r="Z15" s="83" t="s">
        <v>78</v>
      </c>
      <c r="AA15" s="83" t="s">
        <v>78</v>
      </c>
      <c r="AB15" s="83">
        <v>425612.91</v>
      </c>
      <c r="AC15" s="83">
        <v>324086.31</v>
      </c>
      <c r="AD15" s="83" t="s">
        <v>78</v>
      </c>
      <c r="AE15" s="83" t="s">
        <v>78</v>
      </c>
      <c r="AF15" s="83">
        <v>446893.8</v>
      </c>
      <c r="AG15" s="83">
        <v>337890.63</v>
      </c>
      <c r="AH15" s="83" t="s">
        <v>78</v>
      </c>
      <c r="AI15" s="83" t="s">
        <v>78</v>
      </c>
      <c r="AJ15" s="132"/>
      <c r="AK15" s="132" t="s">
        <v>113</v>
      </c>
      <c r="AL15" s="132"/>
      <c r="AM15" s="132" t="s">
        <v>113</v>
      </c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 t="s">
        <v>113</v>
      </c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</row>
    <row r="16" spans="1:78" ht="45.75" customHeight="1">
      <c r="A16" s="134">
        <v>10</v>
      </c>
      <c r="B16" s="134" t="s">
        <v>868</v>
      </c>
      <c r="C16" s="2">
        <v>42390</v>
      </c>
      <c r="D16" s="134" t="s">
        <v>446</v>
      </c>
      <c r="E16" s="134" t="s">
        <v>66</v>
      </c>
      <c r="F16" s="134" t="s">
        <v>464</v>
      </c>
      <c r="G16" s="3" t="s">
        <v>869</v>
      </c>
      <c r="H16" s="2">
        <v>41621</v>
      </c>
      <c r="I16" s="3" t="s">
        <v>870</v>
      </c>
      <c r="J16" s="134" t="s">
        <v>108</v>
      </c>
      <c r="K16" s="4" t="s">
        <v>871</v>
      </c>
      <c r="L16" s="8" t="s">
        <v>76</v>
      </c>
      <c r="M16" s="83">
        <v>463871</v>
      </c>
      <c r="N16" s="83">
        <v>266668.28000000003</v>
      </c>
      <c r="O16" s="83">
        <v>274157</v>
      </c>
      <c r="P16" s="83" t="s">
        <v>78</v>
      </c>
      <c r="Q16" s="83">
        <v>3547</v>
      </c>
      <c r="R16" s="83"/>
      <c r="S16" s="83">
        <v>38773</v>
      </c>
      <c r="T16" s="83" t="s">
        <v>78</v>
      </c>
      <c r="U16" s="83">
        <v>3547</v>
      </c>
      <c r="V16" s="83" t="s">
        <v>78</v>
      </c>
      <c r="W16" s="83">
        <v>39002</v>
      </c>
      <c r="X16" s="83">
        <v>124710</v>
      </c>
      <c r="Y16" s="83">
        <v>51730</v>
      </c>
      <c r="Z16" s="83" t="s">
        <v>78</v>
      </c>
      <c r="AA16" s="83">
        <v>39298</v>
      </c>
      <c r="AB16" s="83">
        <v>127350</v>
      </c>
      <c r="AC16" s="83">
        <v>52940</v>
      </c>
      <c r="AD16" s="83" t="s">
        <v>78</v>
      </c>
      <c r="AE16" s="83">
        <v>39610</v>
      </c>
      <c r="AF16" s="83">
        <v>129533</v>
      </c>
      <c r="AG16" s="83">
        <v>54070</v>
      </c>
      <c r="AH16" s="83" t="s">
        <v>78</v>
      </c>
      <c r="AI16" s="83">
        <v>39928</v>
      </c>
      <c r="AJ16" s="132" t="s">
        <v>113</v>
      </c>
      <c r="AK16" s="132" t="s">
        <v>113</v>
      </c>
      <c r="AL16" s="132"/>
      <c r="AM16" s="132"/>
      <c r="AN16" s="132"/>
      <c r="AO16" s="132" t="s">
        <v>113</v>
      </c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</row>
    <row r="17" spans="1:78" ht="45.75" customHeight="1">
      <c r="A17" s="134">
        <v>11</v>
      </c>
      <c r="B17" s="134" t="s">
        <v>868</v>
      </c>
      <c r="C17" s="2">
        <v>42390</v>
      </c>
      <c r="D17" s="134" t="s">
        <v>446</v>
      </c>
      <c r="E17" s="134" t="s">
        <v>66</v>
      </c>
      <c r="F17" s="134" t="s">
        <v>462</v>
      </c>
      <c r="G17" s="3" t="s">
        <v>869</v>
      </c>
      <c r="H17" s="2">
        <v>41621</v>
      </c>
      <c r="I17" s="3" t="s">
        <v>870</v>
      </c>
      <c r="J17" s="134" t="s">
        <v>108</v>
      </c>
      <c r="K17" s="4" t="s">
        <v>871</v>
      </c>
      <c r="L17" s="8" t="s">
        <v>76</v>
      </c>
      <c r="M17" s="83">
        <v>66660</v>
      </c>
      <c r="N17" s="83">
        <v>1000770.75</v>
      </c>
      <c r="O17" s="83">
        <v>125504</v>
      </c>
      <c r="P17" s="83" t="s">
        <v>78</v>
      </c>
      <c r="Q17" s="83">
        <v>8</v>
      </c>
      <c r="R17" s="83" t="s">
        <v>78</v>
      </c>
      <c r="S17" s="83" t="s">
        <v>78</v>
      </c>
      <c r="T17" s="83" t="s">
        <v>78</v>
      </c>
      <c r="U17" s="83">
        <v>8</v>
      </c>
      <c r="V17" s="83" t="s">
        <v>78</v>
      </c>
      <c r="W17" s="83">
        <v>61500</v>
      </c>
      <c r="X17" s="83">
        <v>12580</v>
      </c>
      <c r="Y17" s="83">
        <v>299366.15000000002</v>
      </c>
      <c r="Z17" s="83" t="s">
        <v>78</v>
      </c>
      <c r="AA17" s="83" t="s">
        <v>78</v>
      </c>
      <c r="AB17" s="83">
        <v>40210</v>
      </c>
      <c r="AC17" s="83">
        <v>361206.2</v>
      </c>
      <c r="AD17" s="83" t="s">
        <v>78</v>
      </c>
      <c r="AE17" s="83">
        <v>61500</v>
      </c>
      <c r="AF17" s="83">
        <v>13870</v>
      </c>
      <c r="AG17" s="83">
        <v>300061.25</v>
      </c>
      <c r="AH17" s="83" t="s">
        <v>78</v>
      </c>
      <c r="AI17" s="83" t="s">
        <v>78</v>
      </c>
      <c r="AJ17" s="132"/>
      <c r="AK17" s="132" t="s">
        <v>113</v>
      </c>
      <c r="AL17" s="132"/>
      <c r="AM17" s="132" t="s">
        <v>113</v>
      </c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</row>
    <row r="18" spans="1:78" ht="45.75" customHeight="1">
      <c r="A18" s="134">
        <v>12</v>
      </c>
      <c r="B18" s="134" t="s">
        <v>872</v>
      </c>
      <c r="C18" s="2">
        <v>42404</v>
      </c>
      <c r="D18" s="134" t="s">
        <v>446</v>
      </c>
      <c r="E18" s="134" t="s">
        <v>112</v>
      </c>
      <c r="F18" s="134" t="s">
        <v>873</v>
      </c>
      <c r="G18" s="3" t="s">
        <v>874</v>
      </c>
      <c r="H18" s="2" t="s">
        <v>875</v>
      </c>
      <c r="I18" s="3" t="s">
        <v>876</v>
      </c>
      <c r="J18" s="134" t="s">
        <v>108</v>
      </c>
      <c r="K18" s="4" t="s">
        <v>877</v>
      </c>
      <c r="L18" s="8" t="s">
        <v>76</v>
      </c>
      <c r="M18" s="83">
        <v>31465332.100000001</v>
      </c>
      <c r="N18" s="83">
        <f>22279382+3594604</f>
        <v>25873986</v>
      </c>
      <c r="O18" s="83">
        <f>20723868+1553132</f>
        <v>22277000</v>
      </c>
      <c r="P18" s="83">
        <v>5396779.2999999998</v>
      </c>
      <c r="Q18" s="83">
        <v>3442746</v>
      </c>
      <c r="R18" s="83">
        <v>698276</v>
      </c>
      <c r="S18" s="83">
        <f>2759759+509044</f>
        <v>3268803</v>
      </c>
      <c r="T18" s="83">
        <v>7148876.0999999996</v>
      </c>
      <c r="U18" s="83">
        <v>3614452</v>
      </c>
      <c r="V18" s="83">
        <v>931082</v>
      </c>
      <c r="W18" s="83">
        <f>3156271+509044</f>
        <v>3665315</v>
      </c>
      <c r="X18" s="83">
        <v>6718218.0999999996</v>
      </c>
      <c r="Y18" s="83">
        <v>3799637</v>
      </c>
      <c r="Z18" s="83">
        <v>980437</v>
      </c>
      <c r="AA18" s="83">
        <f>3096701+509044</f>
        <v>3605745</v>
      </c>
      <c r="AB18" s="83">
        <v>3533731</v>
      </c>
      <c r="AC18" s="83">
        <v>2926175</v>
      </c>
      <c r="AD18" s="83">
        <v>507000</v>
      </c>
      <c r="AE18" s="83">
        <f>3432069+0</f>
        <v>3432069</v>
      </c>
      <c r="AF18" s="83">
        <v>3324629</v>
      </c>
      <c r="AG18" s="83">
        <v>2871200</v>
      </c>
      <c r="AH18" s="83">
        <v>346161</v>
      </c>
      <c r="AI18" s="83">
        <v>3660638</v>
      </c>
      <c r="AJ18" s="132" t="s">
        <v>113</v>
      </c>
      <c r="AK18" s="132" t="s">
        <v>113</v>
      </c>
      <c r="AL18" s="132" t="s">
        <v>113</v>
      </c>
      <c r="AM18" s="132" t="s">
        <v>113</v>
      </c>
      <c r="AN18" s="132"/>
      <c r="AO18" s="132"/>
      <c r="AP18" s="132"/>
      <c r="AQ18" s="132"/>
      <c r="AR18" s="132"/>
      <c r="AS18" s="132"/>
      <c r="AT18" s="132" t="s">
        <v>113</v>
      </c>
      <c r="AU18" s="132"/>
      <c r="AV18" s="132" t="s">
        <v>113</v>
      </c>
      <c r="AW18" s="132" t="s">
        <v>113</v>
      </c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 t="s">
        <v>113</v>
      </c>
      <c r="BJ18" s="132"/>
      <c r="BK18" s="132" t="s">
        <v>113</v>
      </c>
      <c r="BL18" s="132" t="s">
        <v>113</v>
      </c>
      <c r="BM18" s="132"/>
      <c r="BN18" s="132"/>
      <c r="BO18" s="132"/>
      <c r="BP18" s="132"/>
      <c r="BQ18" s="132"/>
      <c r="BR18" s="132"/>
      <c r="BS18" s="132" t="s">
        <v>113</v>
      </c>
      <c r="BT18" s="132"/>
      <c r="BU18" s="132"/>
      <c r="BV18" s="132"/>
      <c r="BW18" s="132"/>
      <c r="BX18" s="132"/>
      <c r="BY18" s="132" t="s">
        <v>113</v>
      </c>
      <c r="BZ18" s="132"/>
    </row>
    <row r="19" spans="1:78" ht="45.75" customHeight="1">
      <c r="A19" s="134">
        <v>13</v>
      </c>
      <c r="B19" s="134" t="s">
        <v>878</v>
      </c>
      <c r="C19" s="2">
        <v>42405</v>
      </c>
      <c r="D19" s="134" t="s">
        <v>446</v>
      </c>
      <c r="E19" s="134" t="s">
        <v>66</v>
      </c>
      <c r="F19" s="134" t="s">
        <v>492</v>
      </c>
      <c r="G19" s="3" t="s">
        <v>879</v>
      </c>
      <c r="H19" s="2" t="s">
        <v>880</v>
      </c>
      <c r="I19" s="3" t="s">
        <v>881</v>
      </c>
      <c r="J19" s="134" t="s">
        <v>108</v>
      </c>
      <c r="K19" s="4" t="s">
        <v>882</v>
      </c>
      <c r="L19" s="8" t="s">
        <v>76</v>
      </c>
      <c r="M19" s="83">
        <v>5241812.0999999996</v>
      </c>
      <c r="N19" s="83">
        <v>2547454.5</v>
      </c>
      <c r="O19" s="83" t="s">
        <v>78</v>
      </c>
      <c r="P19" s="83">
        <v>690318.5</v>
      </c>
      <c r="Q19" s="83">
        <v>143566</v>
      </c>
      <c r="R19" s="83" t="s">
        <v>78</v>
      </c>
      <c r="S19" s="83" t="s">
        <v>78</v>
      </c>
      <c r="T19" s="83">
        <v>832782.9</v>
      </c>
      <c r="U19" s="83">
        <v>325207.59999999998</v>
      </c>
      <c r="V19" s="83" t="s">
        <v>78</v>
      </c>
      <c r="W19" s="83" t="s">
        <v>78</v>
      </c>
      <c r="X19" s="83">
        <v>769697.8</v>
      </c>
      <c r="Y19" s="83">
        <v>466620</v>
      </c>
      <c r="Z19" s="83" t="s">
        <v>78</v>
      </c>
      <c r="AA19" s="83" t="s">
        <v>78</v>
      </c>
      <c r="AB19" s="83">
        <v>801304.6</v>
      </c>
      <c r="AC19" s="83">
        <v>483480</v>
      </c>
      <c r="AD19" s="83" t="s">
        <v>78</v>
      </c>
      <c r="AE19" s="83" t="s">
        <v>78</v>
      </c>
      <c r="AF19" s="83">
        <v>838512.4</v>
      </c>
      <c r="AG19" s="83">
        <v>504660</v>
      </c>
      <c r="AH19" s="83" t="s">
        <v>78</v>
      </c>
      <c r="AI19" s="83" t="s">
        <v>78</v>
      </c>
      <c r="AJ19" s="132" t="s">
        <v>113</v>
      </c>
      <c r="AK19" s="132" t="s">
        <v>113</v>
      </c>
      <c r="AL19" s="132" t="s">
        <v>113</v>
      </c>
      <c r="AM19" s="132"/>
      <c r="AN19" s="132" t="s">
        <v>113</v>
      </c>
      <c r="AO19" s="132"/>
      <c r="AP19" s="132"/>
      <c r="AQ19" s="132"/>
      <c r="AR19" s="132"/>
      <c r="AS19" s="132"/>
      <c r="AT19" s="132" t="s">
        <v>113</v>
      </c>
      <c r="AU19" s="132"/>
      <c r="AV19" s="132" t="s">
        <v>113</v>
      </c>
      <c r="AW19" s="132" t="s">
        <v>113</v>
      </c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</row>
    <row r="20" spans="1:78" ht="45.75" customHeight="1">
      <c r="A20" s="134">
        <v>14</v>
      </c>
      <c r="B20" s="134" t="s">
        <v>878</v>
      </c>
      <c r="C20" s="2">
        <v>42405</v>
      </c>
      <c r="D20" s="134" t="s">
        <v>446</v>
      </c>
      <c r="E20" s="134" t="s">
        <v>66</v>
      </c>
      <c r="F20" s="134" t="s">
        <v>883</v>
      </c>
      <c r="G20" s="3" t="s">
        <v>879</v>
      </c>
      <c r="H20" s="2" t="s">
        <v>880</v>
      </c>
      <c r="I20" s="3" t="s">
        <v>881</v>
      </c>
      <c r="J20" s="134" t="s">
        <v>108</v>
      </c>
      <c r="K20" s="4" t="s">
        <v>882</v>
      </c>
      <c r="L20" s="8" t="s">
        <v>76</v>
      </c>
      <c r="M20" s="83">
        <v>15194662.6</v>
      </c>
      <c r="N20" s="83">
        <v>4034895.6</v>
      </c>
      <c r="O20" s="83" t="s">
        <v>78</v>
      </c>
      <c r="P20" s="83">
        <v>1460236.2</v>
      </c>
      <c r="Q20" s="83">
        <v>150306</v>
      </c>
      <c r="R20" s="83" t="s">
        <v>78</v>
      </c>
      <c r="S20" s="83" t="s">
        <v>78</v>
      </c>
      <c r="T20" s="83">
        <v>1556129.2</v>
      </c>
      <c r="U20" s="83">
        <v>360726.8</v>
      </c>
      <c r="V20" s="83" t="s">
        <v>78</v>
      </c>
      <c r="W20" s="83" t="s">
        <v>78</v>
      </c>
      <c r="X20" s="83">
        <v>2734740.3</v>
      </c>
      <c r="Y20" s="83">
        <v>899820</v>
      </c>
      <c r="Z20" s="83" t="s">
        <v>78</v>
      </c>
      <c r="AA20" s="83" t="s">
        <v>78</v>
      </c>
      <c r="AB20" s="83">
        <v>2819897.3</v>
      </c>
      <c r="AC20" s="83">
        <v>932600</v>
      </c>
      <c r="AD20" s="83" t="s">
        <v>78</v>
      </c>
      <c r="AE20" s="83" t="s">
        <v>78</v>
      </c>
      <c r="AF20" s="83">
        <v>2932585.1</v>
      </c>
      <c r="AG20" s="83">
        <v>978860</v>
      </c>
      <c r="AH20" s="83" t="s">
        <v>78</v>
      </c>
      <c r="AI20" s="83" t="s">
        <v>78</v>
      </c>
      <c r="AJ20" s="132" t="s">
        <v>113</v>
      </c>
      <c r="AK20" s="132" t="s">
        <v>113</v>
      </c>
      <c r="AL20" s="132" t="s">
        <v>113</v>
      </c>
      <c r="AM20" s="132"/>
      <c r="AN20" s="132"/>
      <c r="AO20" s="132"/>
      <c r="AP20" s="132" t="s">
        <v>113</v>
      </c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 t="s">
        <v>113</v>
      </c>
      <c r="BI20" s="132" t="s">
        <v>113</v>
      </c>
      <c r="BJ20" s="132" t="s">
        <v>113</v>
      </c>
      <c r="BK20" s="132" t="s">
        <v>113</v>
      </c>
      <c r="BL20" s="132" t="s">
        <v>113</v>
      </c>
      <c r="BM20" s="132" t="s">
        <v>113</v>
      </c>
      <c r="BN20" s="132" t="s">
        <v>113</v>
      </c>
      <c r="BO20" s="132" t="s">
        <v>113</v>
      </c>
      <c r="BP20" s="132"/>
      <c r="BQ20" s="132"/>
      <c r="BR20" s="132"/>
      <c r="BS20" s="132" t="s">
        <v>113</v>
      </c>
      <c r="BT20" s="132"/>
      <c r="BU20" s="132"/>
      <c r="BV20" s="132"/>
      <c r="BW20" s="132"/>
      <c r="BX20" s="132"/>
      <c r="BY20" s="132"/>
      <c r="BZ20" s="132"/>
    </row>
    <row r="21" spans="1:78" ht="45.75" customHeight="1">
      <c r="A21" s="134">
        <v>15</v>
      </c>
      <c r="B21" s="134" t="s">
        <v>878</v>
      </c>
      <c r="C21" s="2">
        <v>42405</v>
      </c>
      <c r="D21" s="134" t="s">
        <v>446</v>
      </c>
      <c r="E21" s="134" t="s">
        <v>66</v>
      </c>
      <c r="F21" s="134" t="s">
        <v>464</v>
      </c>
      <c r="G21" s="3" t="s">
        <v>879</v>
      </c>
      <c r="H21" s="2" t="s">
        <v>880</v>
      </c>
      <c r="I21" s="3" t="s">
        <v>881</v>
      </c>
      <c r="J21" s="134" t="s">
        <v>108</v>
      </c>
      <c r="K21" s="4" t="s">
        <v>882</v>
      </c>
      <c r="L21" s="8" t="s">
        <v>76</v>
      </c>
      <c r="M21" s="83">
        <v>302040.59999999998</v>
      </c>
      <c r="N21" s="83">
        <v>109727.2</v>
      </c>
      <c r="O21" s="83" t="s">
        <v>78</v>
      </c>
      <c r="P21" s="83">
        <v>46414.1</v>
      </c>
      <c r="Q21" s="83">
        <v>6670</v>
      </c>
      <c r="R21" s="83" t="s">
        <v>78</v>
      </c>
      <c r="S21" s="83" t="s">
        <v>78</v>
      </c>
      <c r="T21" s="83">
        <v>45648.7</v>
      </c>
      <c r="U21" s="83">
        <v>15109</v>
      </c>
      <c r="V21" s="83" t="s">
        <v>78</v>
      </c>
      <c r="W21" s="83" t="s">
        <v>78</v>
      </c>
      <c r="X21" s="83">
        <v>46335.3</v>
      </c>
      <c r="Y21" s="83">
        <v>19260</v>
      </c>
      <c r="Z21" s="83" t="s">
        <v>78</v>
      </c>
      <c r="AA21" s="83" t="s">
        <v>78</v>
      </c>
      <c r="AB21" s="83">
        <v>45505.9</v>
      </c>
      <c r="AC21" s="83">
        <v>21960</v>
      </c>
      <c r="AD21" s="83" t="s">
        <v>78</v>
      </c>
      <c r="AE21" s="83" t="s">
        <v>78</v>
      </c>
      <c r="AF21" s="83">
        <v>35176.5</v>
      </c>
      <c r="AG21" s="83">
        <v>18200</v>
      </c>
      <c r="AH21" s="83" t="s">
        <v>78</v>
      </c>
      <c r="AI21" s="83" t="s">
        <v>78</v>
      </c>
      <c r="AJ21" s="132" t="s">
        <v>113</v>
      </c>
      <c r="AK21" s="132" t="s">
        <v>113</v>
      </c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</row>
    <row r="22" spans="1:78" ht="45.75" customHeight="1">
      <c r="A22" s="134">
        <v>16</v>
      </c>
      <c r="B22" s="134" t="s">
        <v>878</v>
      </c>
      <c r="C22" s="2">
        <v>42405</v>
      </c>
      <c r="D22" s="134" t="s">
        <v>446</v>
      </c>
      <c r="E22" s="134" t="s">
        <v>66</v>
      </c>
      <c r="F22" s="134" t="s">
        <v>884</v>
      </c>
      <c r="G22" s="3" t="s">
        <v>879</v>
      </c>
      <c r="H22" s="2" t="s">
        <v>880</v>
      </c>
      <c r="I22" s="3" t="s">
        <v>881</v>
      </c>
      <c r="J22" s="134" t="s">
        <v>108</v>
      </c>
      <c r="K22" s="4" t="s">
        <v>882</v>
      </c>
      <c r="L22" s="8" t="s">
        <v>76</v>
      </c>
      <c r="M22" s="83">
        <v>532740</v>
      </c>
      <c r="N22" s="83">
        <v>135770</v>
      </c>
      <c r="O22" s="83" t="s">
        <v>78</v>
      </c>
      <c r="P22" s="83">
        <v>60080</v>
      </c>
      <c r="Q22" s="83">
        <v>4600</v>
      </c>
      <c r="R22" s="83" t="s">
        <v>78</v>
      </c>
      <c r="S22" s="83" t="s">
        <v>78</v>
      </c>
      <c r="T22" s="83">
        <v>98220</v>
      </c>
      <c r="U22" s="83">
        <v>10420</v>
      </c>
      <c r="V22" s="83" t="s">
        <v>78</v>
      </c>
      <c r="W22" s="83" t="s">
        <v>78</v>
      </c>
      <c r="X22" s="83">
        <v>60360</v>
      </c>
      <c r="Y22" s="83">
        <v>35200</v>
      </c>
      <c r="Z22" s="83" t="s">
        <v>78</v>
      </c>
      <c r="AA22" s="83" t="s">
        <v>78</v>
      </c>
      <c r="AB22" s="83">
        <v>60500</v>
      </c>
      <c r="AC22" s="83">
        <v>36250</v>
      </c>
      <c r="AD22" s="83" t="s">
        <v>78</v>
      </c>
      <c r="AE22" s="83" t="s">
        <v>78</v>
      </c>
      <c r="AF22" s="83">
        <v>60640</v>
      </c>
      <c r="AG22" s="83">
        <v>37300</v>
      </c>
      <c r="AH22" s="83" t="s">
        <v>78</v>
      </c>
      <c r="AI22" s="83" t="s">
        <v>78</v>
      </c>
      <c r="AJ22" s="132"/>
      <c r="AK22" s="132"/>
      <c r="AL22" s="132"/>
      <c r="AM22" s="132" t="s">
        <v>113</v>
      </c>
      <c r="AN22" s="132"/>
      <c r="AO22" s="132"/>
      <c r="AP22" s="132"/>
      <c r="AQ22" s="132" t="s">
        <v>113</v>
      </c>
      <c r="AR22" s="132"/>
      <c r="AS22" s="132" t="s">
        <v>113</v>
      </c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</row>
    <row r="23" spans="1:78" ht="45.75" customHeight="1">
      <c r="A23" s="134">
        <v>17</v>
      </c>
      <c r="B23" s="134" t="s">
        <v>885</v>
      </c>
      <c r="C23" s="2">
        <v>42409</v>
      </c>
      <c r="D23" s="134" t="s">
        <v>446</v>
      </c>
      <c r="E23" s="134" t="s">
        <v>66</v>
      </c>
      <c r="F23" s="134" t="s">
        <v>886</v>
      </c>
      <c r="G23" s="3" t="s">
        <v>887</v>
      </c>
      <c r="H23" s="2" t="s">
        <v>888</v>
      </c>
      <c r="I23" s="3" t="s">
        <v>889</v>
      </c>
      <c r="J23" s="134" t="s">
        <v>63</v>
      </c>
      <c r="K23" s="4" t="s">
        <v>890</v>
      </c>
      <c r="L23" s="8" t="s">
        <v>76</v>
      </c>
      <c r="M23" s="83">
        <v>12118866.560000001</v>
      </c>
      <c r="N23" s="83">
        <f>9373602.37+780.3</f>
        <v>9374382.6699999999</v>
      </c>
      <c r="O23" s="83">
        <v>5290479.1900000004</v>
      </c>
      <c r="P23" s="83">
        <v>1020321.1</v>
      </c>
      <c r="Q23" s="83">
        <v>9969947.3000000007</v>
      </c>
      <c r="R23" s="83">
        <v>105</v>
      </c>
      <c r="S23" s="83">
        <v>675924</v>
      </c>
      <c r="T23" s="83">
        <v>1223212.3</v>
      </c>
      <c r="U23" s="83">
        <v>1105206.7</v>
      </c>
      <c r="V23" s="83">
        <v>110.3</v>
      </c>
      <c r="W23" s="83">
        <v>678933.8</v>
      </c>
      <c r="X23" s="83">
        <v>2253443.3199999998</v>
      </c>
      <c r="Y23" s="83">
        <v>1684141.13</v>
      </c>
      <c r="Z23" s="83">
        <v>115.8</v>
      </c>
      <c r="AA23" s="83">
        <v>821603.8</v>
      </c>
      <c r="AB23" s="83">
        <v>2352594.8199999998</v>
      </c>
      <c r="AC23" s="83">
        <v>1756647.77</v>
      </c>
      <c r="AD23" s="83">
        <v>121.6</v>
      </c>
      <c r="AE23" s="83">
        <v>861170</v>
      </c>
      <c r="AF23" s="83">
        <v>2451403.81</v>
      </c>
      <c r="AG23" s="83">
        <v>1815834.47</v>
      </c>
      <c r="AH23" s="83">
        <v>127.6</v>
      </c>
      <c r="AI23" s="83">
        <v>902706.2</v>
      </c>
      <c r="AJ23" s="132" t="s">
        <v>113</v>
      </c>
      <c r="AK23" s="132" t="s">
        <v>113</v>
      </c>
      <c r="AL23" s="132" t="s">
        <v>113</v>
      </c>
      <c r="AM23" s="132" t="s">
        <v>113</v>
      </c>
      <c r="AN23" s="132"/>
      <c r="AO23" s="132" t="s">
        <v>113</v>
      </c>
      <c r="AP23" s="132"/>
      <c r="AQ23" s="132"/>
      <c r="AR23" s="132"/>
      <c r="AS23" s="132"/>
      <c r="AT23" s="132" t="s">
        <v>113</v>
      </c>
      <c r="AU23" s="132"/>
      <c r="AV23" s="132" t="s">
        <v>113</v>
      </c>
      <c r="AW23" s="132" t="s">
        <v>113</v>
      </c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 t="s">
        <v>113</v>
      </c>
      <c r="BL23" s="132" t="s">
        <v>113</v>
      </c>
      <c r="BM23" s="132" t="s">
        <v>113</v>
      </c>
      <c r="BN23" s="132" t="s">
        <v>113</v>
      </c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</row>
    <row r="24" spans="1:78" ht="45.75" customHeight="1">
      <c r="A24" s="134">
        <v>18</v>
      </c>
      <c r="B24" s="134" t="s">
        <v>891</v>
      </c>
      <c r="C24" s="2">
        <v>42416</v>
      </c>
      <c r="D24" s="134" t="s">
        <v>446</v>
      </c>
      <c r="E24" s="134" t="s">
        <v>112</v>
      </c>
      <c r="F24" s="134" t="s">
        <v>892</v>
      </c>
      <c r="G24" s="3" t="s">
        <v>893</v>
      </c>
      <c r="H24" s="2" t="s">
        <v>894</v>
      </c>
      <c r="I24" s="3" t="s">
        <v>895</v>
      </c>
      <c r="J24" s="134" t="s">
        <v>108</v>
      </c>
      <c r="K24" s="4" t="s">
        <v>896</v>
      </c>
      <c r="L24" s="8" t="s">
        <v>518</v>
      </c>
      <c r="M24" s="83">
        <v>15118.98</v>
      </c>
      <c r="N24" s="83">
        <v>16638.849999999999</v>
      </c>
      <c r="O24" s="83" t="s">
        <v>78</v>
      </c>
      <c r="P24" s="83">
        <v>1470.25</v>
      </c>
      <c r="Q24" s="83">
        <v>1894.26</v>
      </c>
      <c r="R24" s="83" t="s">
        <v>78</v>
      </c>
      <c r="S24" s="83" t="s">
        <v>78</v>
      </c>
      <c r="T24" s="83">
        <v>1698.77</v>
      </c>
      <c r="U24" s="83">
        <v>2004.55</v>
      </c>
      <c r="V24" s="83" t="s">
        <v>78</v>
      </c>
      <c r="W24" s="83" t="s">
        <v>78</v>
      </c>
      <c r="X24" s="83">
        <v>2725.39</v>
      </c>
      <c r="Y24" s="83">
        <v>2653.24</v>
      </c>
      <c r="Z24" s="83" t="s">
        <v>78</v>
      </c>
      <c r="AA24" s="83" t="s">
        <v>78</v>
      </c>
      <c r="AB24" s="83">
        <v>2899.5</v>
      </c>
      <c r="AC24" s="83">
        <v>2782.43</v>
      </c>
      <c r="AD24" s="83" t="s">
        <v>78</v>
      </c>
      <c r="AE24" s="83" t="s">
        <v>78</v>
      </c>
      <c r="AF24" s="83">
        <v>3052.67</v>
      </c>
      <c r="AG24" s="83">
        <v>2894.86</v>
      </c>
      <c r="AH24" s="83" t="s">
        <v>78</v>
      </c>
      <c r="AI24" s="83" t="s">
        <v>78</v>
      </c>
      <c r="AJ24" s="132" t="s">
        <v>113</v>
      </c>
      <c r="AK24" s="132" t="s">
        <v>113</v>
      </c>
      <c r="AL24" s="132" t="s">
        <v>113</v>
      </c>
      <c r="AM24" s="132" t="s">
        <v>113</v>
      </c>
      <c r="AN24" s="132" t="s">
        <v>113</v>
      </c>
      <c r="AO24" s="132" t="s">
        <v>113</v>
      </c>
      <c r="AP24" s="132"/>
      <c r="AQ24" s="132"/>
      <c r="AR24" s="132"/>
      <c r="AS24" s="132"/>
      <c r="AT24" s="132" t="s">
        <v>113</v>
      </c>
      <c r="AU24" s="132"/>
      <c r="AV24" s="132" t="s">
        <v>113</v>
      </c>
      <c r="AW24" s="132" t="s">
        <v>113</v>
      </c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 t="s">
        <v>113</v>
      </c>
      <c r="BK24" s="132" t="s">
        <v>113</v>
      </c>
      <c r="BL24" s="132" t="s">
        <v>113</v>
      </c>
      <c r="BM24" s="132" t="s">
        <v>113</v>
      </c>
      <c r="BN24" s="132" t="s">
        <v>113</v>
      </c>
      <c r="BO24" s="132" t="s">
        <v>113</v>
      </c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</row>
    <row r="25" spans="1:78" ht="45.75" customHeight="1">
      <c r="A25" s="134">
        <v>19</v>
      </c>
      <c r="B25" s="134" t="s">
        <v>897</v>
      </c>
      <c r="C25" s="2">
        <v>42419</v>
      </c>
      <c r="D25" s="134" t="s">
        <v>446</v>
      </c>
      <c r="E25" s="134" t="s">
        <v>112</v>
      </c>
      <c r="F25" s="134" t="s">
        <v>492</v>
      </c>
      <c r="G25" s="3" t="s">
        <v>898</v>
      </c>
      <c r="H25" s="2" t="s">
        <v>899</v>
      </c>
      <c r="I25" s="3" t="s">
        <v>900</v>
      </c>
      <c r="J25" s="134" t="s">
        <v>901</v>
      </c>
      <c r="K25" s="4" t="s">
        <v>902</v>
      </c>
      <c r="L25" s="8" t="s">
        <v>76</v>
      </c>
      <c r="M25" s="83">
        <v>2016092.7</v>
      </c>
      <c r="N25" s="83"/>
      <c r="O25" s="83"/>
      <c r="P25" s="83">
        <v>244163.5</v>
      </c>
      <c r="Q25" s="83"/>
      <c r="R25" s="83"/>
      <c r="S25" s="83"/>
      <c r="T25" s="83">
        <v>307553</v>
      </c>
      <c r="U25" s="83"/>
      <c r="V25" s="83"/>
      <c r="W25" s="83"/>
      <c r="X25" s="83">
        <v>241387.2</v>
      </c>
      <c r="Y25" s="83"/>
      <c r="Z25" s="83"/>
      <c r="AA25" s="83"/>
      <c r="AB25" s="83" t="s">
        <v>78</v>
      </c>
      <c r="AC25" s="83"/>
      <c r="AD25" s="83"/>
      <c r="AE25" s="83"/>
      <c r="AF25" s="83" t="s">
        <v>78</v>
      </c>
      <c r="AG25" s="83"/>
      <c r="AH25" s="83"/>
      <c r="AI25" s="83"/>
      <c r="AJ25" s="132" t="s">
        <v>113</v>
      </c>
      <c r="AK25" s="132" t="s">
        <v>113</v>
      </c>
      <c r="AL25" s="132" t="s">
        <v>113</v>
      </c>
      <c r="AM25" s="132" t="s">
        <v>113</v>
      </c>
      <c r="AN25" s="132"/>
      <c r="AO25" s="132"/>
      <c r="AP25" s="132"/>
      <c r="AQ25" s="132"/>
      <c r="AR25" s="132"/>
      <c r="AS25" s="132"/>
      <c r="AT25" s="132" t="s">
        <v>113</v>
      </c>
      <c r="AU25" s="132"/>
      <c r="AV25" s="132" t="s">
        <v>113</v>
      </c>
      <c r="AW25" s="132" t="s">
        <v>113</v>
      </c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</row>
    <row r="26" spans="1:78" ht="45.75" customHeight="1">
      <c r="A26" s="134">
        <v>20</v>
      </c>
      <c r="B26" s="134" t="s">
        <v>897</v>
      </c>
      <c r="C26" s="2">
        <v>42419</v>
      </c>
      <c r="D26" s="134" t="s">
        <v>446</v>
      </c>
      <c r="E26" s="134" t="s">
        <v>112</v>
      </c>
      <c r="F26" s="134" t="s">
        <v>490</v>
      </c>
      <c r="G26" s="3" t="s">
        <v>898</v>
      </c>
      <c r="H26" s="2" t="s">
        <v>899</v>
      </c>
      <c r="I26" s="3" t="s">
        <v>900</v>
      </c>
      <c r="J26" s="134" t="s">
        <v>901</v>
      </c>
      <c r="K26" s="4" t="s">
        <v>903</v>
      </c>
      <c r="L26" s="8" t="s">
        <v>76</v>
      </c>
      <c r="M26" s="83">
        <v>6268992.2999999998</v>
      </c>
      <c r="N26" s="83"/>
      <c r="O26" s="83"/>
      <c r="P26" s="83">
        <v>849000.2</v>
      </c>
      <c r="Q26" s="83"/>
      <c r="R26" s="83"/>
      <c r="S26" s="83"/>
      <c r="T26" s="83">
        <v>863608.7</v>
      </c>
      <c r="U26" s="83"/>
      <c r="V26" s="83"/>
      <c r="W26" s="83"/>
      <c r="X26" s="83">
        <v>893655.1</v>
      </c>
      <c r="Y26" s="83"/>
      <c r="Z26" s="83"/>
      <c r="AA26" s="83"/>
      <c r="AB26" s="83" t="s">
        <v>78</v>
      </c>
      <c r="AC26" s="83"/>
      <c r="AD26" s="83"/>
      <c r="AE26" s="83"/>
      <c r="AF26" s="83" t="s">
        <v>78</v>
      </c>
      <c r="AG26" s="83"/>
      <c r="AH26" s="83"/>
      <c r="AI26" s="83"/>
      <c r="AJ26" s="132" t="s">
        <v>113</v>
      </c>
      <c r="AK26" s="132" t="s">
        <v>113</v>
      </c>
      <c r="AL26" s="132" t="s">
        <v>113</v>
      </c>
      <c r="AM26" s="132"/>
      <c r="AN26" s="132"/>
      <c r="AO26" s="132"/>
      <c r="AP26" s="132" t="s">
        <v>113</v>
      </c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 t="s">
        <v>113</v>
      </c>
      <c r="BI26" s="132"/>
      <c r="BJ26" s="132" t="s">
        <v>113</v>
      </c>
      <c r="BK26" s="132" t="s">
        <v>113</v>
      </c>
      <c r="BL26" s="132" t="s">
        <v>113</v>
      </c>
      <c r="BM26" s="132" t="s">
        <v>113</v>
      </c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</row>
    <row r="27" spans="1:78" ht="45.75" customHeight="1">
      <c r="A27" s="134">
        <v>21</v>
      </c>
      <c r="B27" s="134" t="s">
        <v>897</v>
      </c>
      <c r="C27" s="2">
        <v>42419</v>
      </c>
      <c r="D27" s="134" t="s">
        <v>446</v>
      </c>
      <c r="E27" s="134" t="s">
        <v>112</v>
      </c>
      <c r="F27" s="134" t="s">
        <v>904</v>
      </c>
      <c r="G27" s="3" t="s">
        <v>898</v>
      </c>
      <c r="H27" s="2" t="s">
        <v>899</v>
      </c>
      <c r="I27" s="3" t="s">
        <v>900</v>
      </c>
      <c r="J27" s="134" t="s">
        <v>901</v>
      </c>
      <c r="K27" s="4" t="s">
        <v>905</v>
      </c>
      <c r="L27" s="8" t="s">
        <v>76</v>
      </c>
      <c r="M27" s="83">
        <v>143687.4</v>
      </c>
      <c r="N27" s="83"/>
      <c r="O27" s="83"/>
      <c r="P27" s="83">
        <v>19234.2</v>
      </c>
      <c r="Q27" s="83"/>
      <c r="R27" s="83"/>
      <c r="S27" s="83"/>
      <c r="T27" s="83">
        <v>19234.2</v>
      </c>
      <c r="U27" s="83"/>
      <c r="V27" s="83"/>
      <c r="W27" s="83"/>
      <c r="X27" s="83">
        <v>19234.2</v>
      </c>
      <c r="Y27" s="83"/>
      <c r="Z27" s="83"/>
      <c r="AA27" s="83"/>
      <c r="AB27" s="83" t="s">
        <v>78</v>
      </c>
      <c r="AC27" s="83"/>
      <c r="AD27" s="83"/>
      <c r="AE27" s="83"/>
      <c r="AF27" s="83" t="s">
        <v>78</v>
      </c>
      <c r="AG27" s="83"/>
      <c r="AH27" s="83"/>
      <c r="AI27" s="83"/>
      <c r="AJ27" s="132" t="s">
        <v>113</v>
      </c>
      <c r="AK27" s="132" t="s">
        <v>113</v>
      </c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</row>
    <row r="28" spans="1:78" ht="45.75" customHeight="1">
      <c r="A28" s="134">
        <v>22</v>
      </c>
      <c r="B28" s="134" t="s">
        <v>906</v>
      </c>
      <c r="C28" s="2">
        <v>42426</v>
      </c>
      <c r="D28" s="134" t="s">
        <v>446</v>
      </c>
      <c r="E28" s="134" t="s">
        <v>66</v>
      </c>
      <c r="F28" s="134" t="s">
        <v>492</v>
      </c>
      <c r="G28" s="3" t="s">
        <v>907</v>
      </c>
      <c r="H28" s="2">
        <v>41591</v>
      </c>
      <c r="I28" s="3" t="s">
        <v>908</v>
      </c>
      <c r="J28" s="134" t="s">
        <v>119</v>
      </c>
      <c r="K28" s="4" t="s">
        <v>909</v>
      </c>
      <c r="L28" s="8" t="s">
        <v>124</v>
      </c>
      <c r="M28" s="83">
        <v>346155864</v>
      </c>
      <c r="N28" s="83">
        <v>598503536</v>
      </c>
      <c r="O28" s="83" t="s">
        <v>78</v>
      </c>
      <c r="P28" s="83">
        <v>64133078</v>
      </c>
      <c r="Q28" s="83">
        <v>79538800</v>
      </c>
      <c r="R28" s="83" t="s">
        <v>78</v>
      </c>
      <c r="S28" s="83" t="s">
        <v>78</v>
      </c>
      <c r="T28" s="83">
        <v>91066856</v>
      </c>
      <c r="U28" s="83">
        <v>83234580</v>
      </c>
      <c r="V28" s="83" t="s">
        <v>78</v>
      </c>
      <c r="W28" s="83" t="s">
        <v>78</v>
      </c>
      <c r="X28" s="83" t="s">
        <v>78</v>
      </c>
      <c r="Y28" s="83">
        <v>90248600</v>
      </c>
      <c r="Z28" s="83" t="s">
        <v>78</v>
      </c>
      <c r="AA28" s="83" t="s">
        <v>78</v>
      </c>
      <c r="AB28" s="83" t="s">
        <v>78</v>
      </c>
      <c r="AC28" s="83">
        <v>90248600</v>
      </c>
      <c r="AD28" s="83" t="s">
        <v>78</v>
      </c>
      <c r="AE28" s="83" t="s">
        <v>78</v>
      </c>
      <c r="AF28" s="83" t="s">
        <v>78</v>
      </c>
      <c r="AG28" s="83">
        <v>90248600</v>
      </c>
      <c r="AH28" s="83" t="s">
        <v>78</v>
      </c>
      <c r="AI28" s="83" t="s">
        <v>78</v>
      </c>
      <c r="AJ28" s="132" t="s">
        <v>113</v>
      </c>
      <c r="AK28" s="132" t="s">
        <v>113</v>
      </c>
      <c r="AL28" s="132" t="s">
        <v>113</v>
      </c>
      <c r="AM28" s="132"/>
      <c r="AN28" s="132"/>
      <c r="AO28" s="132"/>
      <c r="AP28" s="132"/>
      <c r="AQ28" s="132"/>
      <c r="AR28" s="132"/>
      <c r="AS28" s="132"/>
      <c r="AT28" s="132" t="s">
        <v>113</v>
      </c>
      <c r="AU28" s="132"/>
      <c r="AV28" s="132" t="s">
        <v>113</v>
      </c>
      <c r="AW28" s="132" t="s">
        <v>113</v>
      </c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</row>
    <row r="29" spans="1:78" ht="45.75" customHeight="1">
      <c r="A29" s="134">
        <v>23</v>
      </c>
      <c r="B29" s="134" t="s">
        <v>906</v>
      </c>
      <c r="C29" s="2">
        <v>42426</v>
      </c>
      <c r="D29" s="134" t="s">
        <v>446</v>
      </c>
      <c r="E29" s="134" t="s">
        <v>66</v>
      </c>
      <c r="F29" s="134" t="s">
        <v>490</v>
      </c>
      <c r="G29" s="3" t="s">
        <v>907</v>
      </c>
      <c r="H29" s="2">
        <v>41591</v>
      </c>
      <c r="I29" s="3" t="s">
        <v>908</v>
      </c>
      <c r="J29" s="134" t="s">
        <v>119</v>
      </c>
      <c r="K29" s="4" t="s">
        <v>909</v>
      </c>
      <c r="L29" s="8" t="s">
        <v>124</v>
      </c>
      <c r="M29" s="83">
        <v>851824214</v>
      </c>
      <c r="N29" s="83">
        <v>676109944</v>
      </c>
      <c r="O29" s="83" t="s">
        <v>78</v>
      </c>
      <c r="P29" s="83">
        <v>175551927</v>
      </c>
      <c r="Q29" s="83">
        <v>117142200</v>
      </c>
      <c r="R29" s="83" t="s">
        <v>78</v>
      </c>
      <c r="S29" s="83" t="s">
        <v>78</v>
      </c>
      <c r="T29" s="83">
        <v>212467267</v>
      </c>
      <c r="U29" s="83">
        <v>128502500</v>
      </c>
      <c r="V29" s="83" t="s">
        <v>78</v>
      </c>
      <c r="W29" s="83" t="s">
        <v>78</v>
      </c>
      <c r="X29" s="83" t="s">
        <v>78</v>
      </c>
      <c r="Y29" s="83">
        <v>123352500</v>
      </c>
      <c r="Z29" s="83" t="s">
        <v>78</v>
      </c>
      <c r="AA29" s="83" t="s">
        <v>78</v>
      </c>
      <c r="AB29" s="83" t="s">
        <v>78</v>
      </c>
      <c r="AC29" s="83">
        <v>123352500</v>
      </c>
      <c r="AD29" s="83" t="s">
        <v>78</v>
      </c>
      <c r="AE29" s="83" t="s">
        <v>78</v>
      </c>
      <c r="AF29" s="83" t="s">
        <v>78</v>
      </c>
      <c r="AG29" s="83">
        <v>123352500</v>
      </c>
      <c r="AH29" s="83" t="s">
        <v>78</v>
      </c>
      <c r="AI29" s="83" t="s">
        <v>78</v>
      </c>
      <c r="AJ29" s="132" t="s">
        <v>113</v>
      </c>
      <c r="AK29" s="132" t="s">
        <v>113</v>
      </c>
      <c r="AL29" s="132" t="s">
        <v>113</v>
      </c>
      <c r="AM29" s="132" t="s">
        <v>113</v>
      </c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 t="s">
        <v>113</v>
      </c>
      <c r="BI29" s="132"/>
      <c r="BJ29" s="132" t="s">
        <v>113</v>
      </c>
      <c r="BK29" s="132" t="s">
        <v>113</v>
      </c>
      <c r="BL29" s="132" t="s">
        <v>113</v>
      </c>
      <c r="BM29" s="132"/>
      <c r="BN29" s="132" t="s">
        <v>113</v>
      </c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</row>
    <row r="30" spans="1:78" ht="45.75" customHeight="1">
      <c r="A30" s="134">
        <v>24</v>
      </c>
      <c r="B30" s="134" t="s">
        <v>906</v>
      </c>
      <c r="C30" s="2">
        <v>42426</v>
      </c>
      <c r="D30" s="134" t="s">
        <v>446</v>
      </c>
      <c r="E30" s="134" t="s">
        <v>66</v>
      </c>
      <c r="F30" s="134" t="s">
        <v>466</v>
      </c>
      <c r="G30" s="3" t="s">
        <v>907</v>
      </c>
      <c r="H30" s="2">
        <v>41591</v>
      </c>
      <c r="I30" s="3" t="s">
        <v>908</v>
      </c>
      <c r="J30" s="134" t="s">
        <v>119</v>
      </c>
      <c r="K30" s="4" t="s">
        <v>909</v>
      </c>
      <c r="L30" s="8" t="s">
        <v>124</v>
      </c>
      <c r="M30" s="83">
        <v>62555950</v>
      </c>
      <c r="N30" s="83">
        <v>73377500</v>
      </c>
      <c r="O30" s="83" t="s">
        <v>78</v>
      </c>
      <c r="P30" s="83">
        <v>17436500</v>
      </c>
      <c r="Q30" s="83">
        <v>8742000</v>
      </c>
      <c r="R30" s="83" t="s">
        <v>78</v>
      </c>
      <c r="S30" s="83" t="s">
        <v>78</v>
      </c>
      <c r="T30" s="83">
        <v>17617175</v>
      </c>
      <c r="U30" s="83">
        <v>9391500</v>
      </c>
      <c r="V30" s="83" t="s">
        <v>78</v>
      </c>
      <c r="W30" s="83" t="s">
        <v>78</v>
      </c>
      <c r="X30" s="83" t="s">
        <v>78</v>
      </c>
      <c r="Y30" s="83">
        <v>9391500</v>
      </c>
      <c r="Z30" s="83" t="s">
        <v>78</v>
      </c>
      <c r="AA30" s="83" t="s">
        <v>78</v>
      </c>
      <c r="AB30" s="83" t="s">
        <v>78</v>
      </c>
      <c r="AC30" s="83">
        <v>9391500</v>
      </c>
      <c r="AD30" s="83" t="s">
        <v>78</v>
      </c>
      <c r="AE30" s="83" t="s">
        <v>78</v>
      </c>
      <c r="AF30" s="83" t="s">
        <v>78</v>
      </c>
      <c r="AG30" s="83">
        <v>9391500</v>
      </c>
      <c r="AH30" s="83" t="s">
        <v>78</v>
      </c>
      <c r="AI30" s="83" t="s">
        <v>78</v>
      </c>
      <c r="AJ30" s="132"/>
      <c r="AK30" s="132" t="s">
        <v>113</v>
      </c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 t="s">
        <v>113</v>
      </c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</row>
    <row r="31" spans="1:78" ht="45.75" customHeight="1">
      <c r="A31" s="134">
        <v>25</v>
      </c>
      <c r="B31" s="134" t="s">
        <v>906</v>
      </c>
      <c r="C31" s="2">
        <v>42426</v>
      </c>
      <c r="D31" s="134" t="s">
        <v>446</v>
      </c>
      <c r="E31" s="134" t="s">
        <v>66</v>
      </c>
      <c r="F31" s="134" t="s">
        <v>462</v>
      </c>
      <c r="G31" s="3" t="s">
        <v>907</v>
      </c>
      <c r="H31" s="2">
        <v>41591</v>
      </c>
      <c r="I31" s="3" t="s">
        <v>908</v>
      </c>
      <c r="J31" s="134" t="s">
        <v>119</v>
      </c>
      <c r="K31" s="4" t="s">
        <v>909</v>
      </c>
      <c r="L31" s="8" t="s">
        <v>124</v>
      </c>
      <c r="M31" s="83" t="s">
        <v>78</v>
      </c>
      <c r="N31" s="83">
        <v>449752600</v>
      </c>
      <c r="O31" s="83" t="s">
        <v>78</v>
      </c>
      <c r="P31" s="83"/>
      <c r="Q31" s="83">
        <v>41398000</v>
      </c>
      <c r="R31" s="83" t="s">
        <v>78</v>
      </c>
      <c r="S31" s="83" t="s">
        <v>78</v>
      </c>
      <c r="T31" s="83"/>
      <c r="U31" s="83">
        <v>43724100</v>
      </c>
      <c r="V31" s="83" t="s">
        <v>78</v>
      </c>
      <c r="W31" s="83" t="s">
        <v>78</v>
      </c>
      <c r="X31" s="83" t="s">
        <v>78</v>
      </c>
      <c r="Y31" s="83">
        <v>73557600</v>
      </c>
      <c r="Z31" s="83" t="s">
        <v>78</v>
      </c>
      <c r="AA31" s="83" t="s">
        <v>78</v>
      </c>
      <c r="AB31" s="83" t="s">
        <v>78</v>
      </c>
      <c r="AC31" s="83">
        <v>73557600</v>
      </c>
      <c r="AD31" s="83" t="s">
        <v>78</v>
      </c>
      <c r="AE31" s="83" t="s">
        <v>78</v>
      </c>
      <c r="AF31" s="83" t="s">
        <v>78</v>
      </c>
      <c r="AG31" s="83">
        <v>73557600</v>
      </c>
      <c r="AH31" s="83" t="s">
        <v>78</v>
      </c>
      <c r="AI31" s="83" t="s">
        <v>78</v>
      </c>
      <c r="AJ31" s="132"/>
      <c r="AK31" s="132"/>
      <c r="AL31" s="132"/>
      <c r="AM31" s="132" t="s">
        <v>113</v>
      </c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</row>
    <row r="32" spans="1:78" ht="45.75" customHeight="1">
      <c r="A32" s="134">
        <v>26</v>
      </c>
      <c r="B32" s="134" t="s">
        <v>906</v>
      </c>
      <c r="C32" s="2">
        <v>42426</v>
      </c>
      <c r="D32" s="134" t="s">
        <v>446</v>
      </c>
      <c r="E32" s="134" t="s">
        <v>66</v>
      </c>
      <c r="F32" s="134" t="s">
        <v>464</v>
      </c>
      <c r="G32" s="3" t="s">
        <v>907</v>
      </c>
      <c r="H32" s="2">
        <v>41591</v>
      </c>
      <c r="I32" s="3" t="s">
        <v>908</v>
      </c>
      <c r="J32" s="134" t="s">
        <v>119</v>
      </c>
      <c r="K32" s="4" t="s">
        <v>909</v>
      </c>
      <c r="L32" s="8" t="s">
        <v>124</v>
      </c>
      <c r="M32" s="83">
        <v>109043572</v>
      </c>
      <c r="N32" s="83">
        <v>56420383</v>
      </c>
      <c r="O32" s="83" t="s">
        <v>78</v>
      </c>
      <c r="P32" s="83">
        <v>20750978</v>
      </c>
      <c r="Q32" s="83">
        <v>9182300</v>
      </c>
      <c r="R32" s="83" t="s">
        <v>78</v>
      </c>
      <c r="S32" s="83" t="s">
        <v>78</v>
      </c>
      <c r="T32" s="83">
        <v>18769187</v>
      </c>
      <c r="U32" s="83">
        <v>9824200</v>
      </c>
      <c r="V32" s="83" t="s">
        <v>78</v>
      </c>
      <c r="W32" s="83" t="s">
        <v>78</v>
      </c>
      <c r="X32" s="83" t="s">
        <v>78</v>
      </c>
      <c r="Y32" s="83">
        <v>9506600</v>
      </c>
      <c r="Z32" s="83" t="s">
        <v>78</v>
      </c>
      <c r="AA32" s="83" t="s">
        <v>78</v>
      </c>
      <c r="AB32" s="83" t="s">
        <v>78</v>
      </c>
      <c r="AC32" s="83">
        <v>9506600</v>
      </c>
      <c r="AD32" s="83" t="s">
        <v>78</v>
      </c>
      <c r="AE32" s="83" t="s">
        <v>78</v>
      </c>
      <c r="AF32" s="83" t="s">
        <v>78</v>
      </c>
      <c r="AG32" s="83">
        <v>9506600</v>
      </c>
      <c r="AH32" s="83" t="s">
        <v>78</v>
      </c>
      <c r="AI32" s="83" t="s">
        <v>78</v>
      </c>
      <c r="AJ32" s="132" t="s">
        <v>113</v>
      </c>
      <c r="AK32" s="132" t="s">
        <v>113</v>
      </c>
      <c r="AL32" s="132"/>
      <c r="AM32" s="132" t="s">
        <v>113</v>
      </c>
      <c r="AN32" s="132" t="s">
        <v>113</v>
      </c>
      <c r="AO32" s="132"/>
      <c r="AP32" s="132" t="s">
        <v>113</v>
      </c>
      <c r="AQ32" s="132" t="s">
        <v>113</v>
      </c>
      <c r="AR32" s="132"/>
      <c r="AS32" s="132" t="s">
        <v>113</v>
      </c>
      <c r="AT32" s="132"/>
      <c r="AU32" s="132"/>
      <c r="AV32" s="132" t="s">
        <v>113</v>
      </c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</row>
    <row r="33" spans="1:78" ht="45.75" customHeight="1">
      <c r="A33" s="134">
        <v>27</v>
      </c>
      <c r="B33" s="134" t="s">
        <v>910</v>
      </c>
      <c r="C33" s="2">
        <v>42429</v>
      </c>
      <c r="D33" s="134" t="s">
        <v>446</v>
      </c>
      <c r="E33" s="134" t="s">
        <v>66</v>
      </c>
      <c r="F33" s="134" t="s">
        <v>911</v>
      </c>
      <c r="G33" s="3" t="s">
        <v>912</v>
      </c>
      <c r="H33" s="2">
        <v>41570</v>
      </c>
      <c r="I33" s="3" t="s">
        <v>913</v>
      </c>
      <c r="J33" s="134" t="s">
        <v>119</v>
      </c>
      <c r="K33" s="4" t="s">
        <v>914</v>
      </c>
      <c r="L33" s="8" t="s">
        <v>76</v>
      </c>
      <c r="M33" s="83">
        <v>14952626.1</v>
      </c>
      <c r="N33" s="83">
        <v>21598538.800000001</v>
      </c>
      <c r="O33" s="83">
        <v>11821649</v>
      </c>
      <c r="P33" s="83">
        <v>1989772.4</v>
      </c>
      <c r="Q33" s="83">
        <v>2883454.6</v>
      </c>
      <c r="R33" s="83" t="s">
        <v>78</v>
      </c>
      <c r="S33" s="83">
        <v>2585099.4</v>
      </c>
      <c r="T33" s="83">
        <v>2218206.2000000002</v>
      </c>
      <c r="U33" s="83">
        <v>3020894.7</v>
      </c>
      <c r="V33" s="83" t="s">
        <v>78</v>
      </c>
      <c r="W33" s="83">
        <v>2711980.8</v>
      </c>
      <c r="X33" s="83">
        <v>2283779.7999999998</v>
      </c>
      <c r="Y33" s="83">
        <v>3214521</v>
      </c>
      <c r="Z33" s="83" t="s">
        <v>78</v>
      </c>
      <c r="AA33" s="83">
        <v>1379243</v>
      </c>
      <c r="AB33" s="83">
        <v>2377459.7999999998</v>
      </c>
      <c r="AC33" s="83">
        <v>3355960.7</v>
      </c>
      <c r="AD33" s="83" t="s">
        <v>78</v>
      </c>
      <c r="AE33" s="83">
        <v>1441007.1</v>
      </c>
      <c r="AF33" s="83">
        <v>2474112.1</v>
      </c>
      <c r="AG33" s="83">
        <v>3496911.1</v>
      </c>
      <c r="AH33" s="83" t="s">
        <v>78</v>
      </c>
      <c r="AI33" s="83">
        <v>1502502.8</v>
      </c>
      <c r="AJ33" s="132" t="s">
        <v>113</v>
      </c>
      <c r="AK33" s="132" t="s">
        <v>113</v>
      </c>
      <c r="AL33" s="132" t="s">
        <v>113</v>
      </c>
      <c r="AM33" s="132"/>
      <c r="AN33" s="132" t="s">
        <v>113</v>
      </c>
      <c r="AO33" s="132" t="s">
        <v>113</v>
      </c>
      <c r="AP33" s="132" t="s">
        <v>113</v>
      </c>
      <c r="AQ33" s="132"/>
      <c r="AR33" s="132"/>
      <c r="AS33" s="132" t="s">
        <v>113</v>
      </c>
      <c r="AT33" s="132" t="s">
        <v>113</v>
      </c>
      <c r="AU33" s="132"/>
      <c r="AV33" s="132" t="s">
        <v>113</v>
      </c>
      <c r="AW33" s="132" t="s">
        <v>113</v>
      </c>
      <c r="AX33" s="132" t="s">
        <v>113</v>
      </c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 t="s">
        <v>113</v>
      </c>
      <c r="BK33" s="132" t="s">
        <v>113</v>
      </c>
      <c r="BL33" s="132" t="s">
        <v>113</v>
      </c>
      <c r="BM33" s="132" t="s">
        <v>113</v>
      </c>
      <c r="BN33" s="132"/>
      <c r="BO33" s="132" t="s">
        <v>113</v>
      </c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</row>
    <row r="34" spans="1:78" ht="45.75" customHeight="1">
      <c r="A34" s="134">
        <v>28</v>
      </c>
      <c r="B34" s="134" t="s">
        <v>915</v>
      </c>
      <c r="C34" s="2">
        <v>42438</v>
      </c>
      <c r="D34" s="134" t="s">
        <v>446</v>
      </c>
      <c r="E34" s="134" t="s">
        <v>66</v>
      </c>
      <c r="F34" s="134" t="s">
        <v>492</v>
      </c>
      <c r="G34" s="3" t="s">
        <v>916</v>
      </c>
      <c r="H34" s="2">
        <v>42282</v>
      </c>
      <c r="I34" s="3" t="s">
        <v>917</v>
      </c>
      <c r="J34" s="134" t="s">
        <v>918</v>
      </c>
      <c r="K34" s="4" t="s">
        <v>919</v>
      </c>
      <c r="L34" s="8" t="s">
        <v>76</v>
      </c>
      <c r="M34" s="83">
        <v>30298471.300000001</v>
      </c>
      <c r="N34" s="83">
        <v>7934255.0999999996</v>
      </c>
      <c r="O34" s="83" t="s">
        <v>78</v>
      </c>
      <c r="P34" s="83">
        <v>4880574</v>
      </c>
      <c r="Q34" s="83">
        <v>1237712.8</v>
      </c>
      <c r="R34" s="83" t="s">
        <v>78</v>
      </c>
      <c r="S34" s="83" t="s">
        <v>78</v>
      </c>
      <c r="T34" s="83">
        <v>4603130.2</v>
      </c>
      <c r="U34" s="83">
        <v>1211959.7</v>
      </c>
      <c r="V34" s="83" t="s">
        <v>78</v>
      </c>
      <c r="W34" s="83" t="s">
        <v>78</v>
      </c>
      <c r="X34" s="83">
        <v>4829272.5999999996</v>
      </c>
      <c r="Y34" s="83">
        <v>1272557.7</v>
      </c>
      <c r="Z34" s="83" t="s">
        <v>78</v>
      </c>
      <c r="AA34" s="83" t="s">
        <v>78</v>
      </c>
      <c r="AB34" s="83">
        <v>5070736.4000000004</v>
      </c>
      <c r="AC34" s="83">
        <v>1336185.8</v>
      </c>
      <c r="AD34" s="83" t="s">
        <v>78</v>
      </c>
      <c r="AE34" s="83" t="s">
        <v>78</v>
      </c>
      <c r="AF34" s="83">
        <v>5324272.9000000004</v>
      </c>
      <c r="AG34" s="83">
        <v>1402694.7</v>
      </c>
      <c r="AH34" s="83" t="s">
        <v>78</v>
      </c>
      <c r="AI34" s="83" t="s">
        <v>78</v>
      </c>
      <c r="AJ34" s="132" t="s">
        <v>113</v>
      </c>
      <c r="AK34" s="132" t="s">
        <v>113</v>
      </c>
      <c r="AL34" s="132" t="s">
        <v>113</v>
      </c>
      <c r="AM34" s="132"/>
      <c r="AN34" s="132" t="s">
        <v>113</v>
      </c>
      <c r="AO34" s="132"/>
      <c r="AP34" s="132"/>
      <c r="AQ34" s="132"/>
      <c r="AR34" s="132"/>
      <c r="AS34" s="132" t="s">
        <v>113</v>
      </c>
      <c r="AT34" s="132" t="s">
        <v>113</v>
      </c>
      <c r="AU34" s="132"/>
      <c r="AV34" s="132" t="s">
        <v>113</v>
      </c>
      <c r="AW34" s="132" t="s">
        <v>113</v>
      </c>
      <c r="AX34" s="132"/>
      <c r="AY34" s="132"/>
      <c r="AZ34" s="132" t="s">
        <v>113</v>
      </c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</row>
    <row r="35" spans="1:78" ht="45.75" customHeight="1">
      <c r="A35" s="134">
        <v>29</v>
      </c>
      <c r="B35" s="134" t="s">
        <v>915</v>
      </c>
      <c r="C35" s="2">
        <v>42438</v>
      </c>
      <c r="D35" s="134" t="s">
        <v>446</v>
      </c>
      <c r="E35" s="134" t="s">
        <v>66</v>
      </c>
      <c r="F35" s="134" t="s">
        <v>490</v>
      </c>
      <c r="G35" s="3" t="s">
        <v>916</v>
      </c>
      <c r="H35" s="2">
        <v>42282</v>
      </c>
      <c r="I35" s="3" t="s">
        <v>917</v>
      </c>
      <c r="J35" s="134" t="s">
        <v>918</v>
      </c>
      <c r="K35" s="4" t="s">
        <v>919</v>
      </c>
      <c r="L35" s="8" t="s">
        <v>76</v>
      </c>
      <c r="M35" s="83">
        <v>8429129.3000000007</v>
      </c>
      <c r="N35" s="83">
        <v>2043124.4</v>
      </c>
      <c r="O35" s="83" t="s">
        <v>78</v>
      </c>
      <c r="P35" s="83">
        <v>1227911.8999999999</v>
      </c>
      <c r="Q35" s="83">
        <v>268347.8</v>
      </c>
      <c r="R35" s="83" t="s">
        <v>78</v>
      </c>
      <c r="S35" s="83" t="s">
        <v>78</v>
      </c>
      <c r="T35" s="83">
        <v>1289307.3</v>
      </c>
      <c r="U35" s="83">
        <v>319886.40000000002</v>
      </c>
      <c r="V35" s="83" t="s">
        <v>78</v>
      </c>
      <c r="W35" s="83" t="s">
        <v>78</v>
      </c>
      <c r="X35" s="83">
        <v>1371632.8</v>
      </c>
      <c r="Y35" s="83">
        <v>336820.2</v>
      </c>
      <c r="Z35" s="83" t="s">
        <v>78</v>
      </c>
      <c r="AA35" s="83" t="s">
        <v>78</v>
      </c>
      <c r="AB35" s="83">
        <v>1440214.4</v>
      </c>
      <c r="AC35" s="83">
        <v>354661.8</v>
      </c>
      <c r="AD35" s="83" t="s">
        <v>78</v>
      </c>
      <c r="AE35" s="83" t="s">
        <v>78</v>
      </c>
      <c r="AF35" s="83">
        <v>1512225.9</v>
      </c>
      <c r="AG35" s="83">
        <v>372394.8</v>
      </c>
      <c r="AH35" s="83" t="s">
        <v>78</v>
      </c>
      <c r="AI35" s="83" t="s">
        <v>78</v>
      </c>
      <c r="AJ35" s="132" t="s">
        <v>113</v>
      </c>
      <c r="AK35" s="132" t="s">
        <v>113</v>
      </c>
      <c r="AL35" s="132" t="s">
        <v>113</v>
      </c>
      <c r="AM35" s="132"/>
      <c r="AN35" s="132"/>
      <c r="AO35" s="132"/>
      <c r="AP35" s="132"/>
      <c r="AQ35" s="132"/>
      <c r="AR35" s="132"/>
      <c r="AS35" s="132" t="s">
        <v>113</v>
      </c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 t="s">
        <v>113</v>
      </c>
      <c r="BL35" s="132" t="s">
        <v>113</v>
      </c>
      <c r="BM35" s="132" t="s">
        <v>113</v>
      </c>
      <c r="BN35" s="132"/>
      <c r="BO35" s="132" t="s">
        <v>113</v>
      </c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</row>
    <row r="36" spans="1:78" ht="45.75" customHeight="1">
      <c r="A36" s="134">
        <v>30</v>
      </c>
      <c r="B36" s="134" t="s">
        <v>915</v>
      </c>
      <c r="C36" s="2">
        <v>42438</v>
      </c>
      <c r="D36" s="134" t="s">
        <v>446</v>
      </c>
      <c r="E36" s="134" t="s">
        <v>66</v>
      </c>
      <c r="F36" s="134" t="s">
        <v>460</v>
      </c>
      <c r="G36" s="3" t="s">
        <v>916</v>
      </c>
      <c r="H36" s="2">
        <v>42282</v>
      </c>
      <c r="I36" s="3" t="s">
        <v>917</v>
      </c>
      <c r="J36" s="134" t="s">
        <v>918</v>
      </c>
      <c r="K36" s="4" t="s">
        <v>919</v>
      </c>
      <c r="L36" s="8" t="s">
        <v>76</v>
      </c>
      <c r="M36" s="83">
        <v>11186983</v>
      </c>
      <c r="N36" s="83">
        <f>5215876.6+1385418</f>
        <v>6601294.5999999996</v>
      </c>
      <c r="O36" s="83">
        <v>4326313</v>
      </c>
      <c r="P36" s="83">
        <v>1380321</v>
      </c>
      <c r="Q36" s="83">
        <v>606994.6</v>
      </c>
      <c r="R36" s="83">
        <v>160091</v>
      </c>
      <c r="S36" s="83">
        <v>579529</v>
      </c>
      <c r="T36" s="83">
        <v>1541829</v>
      </c>
      <c r="U36" s="83">
        <v>694110</v>
      </c>
      <c r="V36" s="83">
        <v>183308</v>
      </c>
      <c r="W36" s="83">
        <v>629940</v>
      </c>
      <c r="X36" s="83">
        <v>1720347</v>
      </c>
      <c r="Y36" s="83">
        <v>791279</v>
      </c>
      <c r="Z36" s="83">
        <v>209215</v>
      </c>
      <c r="AA36" s="83">
        <v>684709</v>
      </c>
      <c r="AB36" s="83">
        <v>1953281</v>
      </c>
      <c r="AC36" s="83">
        <v>914863</v>
      </c>
      <c r="AD36" s="83">
        <v>243766</v>
      </c>
      <c r="AE36" s="83">
        <v>744212</v>
      </c>
      <c r="AF36" s="83">
        <v>2173896</v>
      </c>
      <c r="AG36" s="83">
        <v>1036622</v>
      </c>
      <c r="AH36" s="83">
        <v>276382</v>
      </c>
      <c r="AI36" s="83">
        <v>808852</v>
      </c>
      <c r="AJ36" s="132"/>
      <c r="AK36" s="132"/>
      <c r="AL36" s="132"/>
      <c r="AM36" s="132"/>
      <c r="AN36" s="132"/>
      <c r="AO36" s="132"/>
      <c r="AP36" s="132"/>
      <c r="AQ36" s="132" t="s">
        <v>113</v>
      </c>
      <c r="AR36" s="132"/>
      <c r="AS36" s="132" t="s">
        <v>113</v>
      </c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</row>
    <row r="37" spans="1:78" ht="45.75" customHeight="1">
      <c r="A37" s="134">
        <v>31</v>
      </c>
      <c r="B37" s="134" t="s">
        <v>915</v>
      </c>
      <c r="C37" s="2">
        <v>42438</v>
      </c>
      <c r="D37" s="134" t="s">
        <v>446</v>
      </c>
      <c r="E37" s="134" t="s">
        <v>66</v>
      </c>
      <c r="F37" s="134" t="s">
        <v>920</v>
      </c>
      <c r="G37" s="3" t="s">
        <v>916</v>
      </c>
      <c r="H37" s="2">
        <v>42282</v>
      </c>
      <c r="I37" s="3" t="s">
        <v>917</v>
      </c>
      <c r="J37" s="134" t="s">
        <v>918</v>
      </c>
      <c r="K37" s="4" t="s">
        <v>919</v>
      </c>
      <c r="L37" s="8" t="s">
        <v>76</v>
      </c>
      <c r="M37" s="83">
        <v>663553.80000000005</v>
      </c>
      <c r="N37" s="83">
        <v>529908.4</v>
      </c>
      <c r="O37" s="83">
        <v>3223143.9</v>
      </c>
      <c r="P37" s="83">
        <v>97554</v>
      </c>
      <c r="Q37" s="83">
        <v>77905.8</v>
      </c>
      <c r="R37" s="83" t="s">
        <v>78</v>
      </c>
      <c r="S37" s="83">
        <v>482400</v>
      </c>
      <c r="T37" s="83">
        <v>102431.7</v>
      </c>
      <c r="U37" s="83">
        <v>81801.100000000006</v>
      </c>
      <c r="V37" s="83" t="s">
        <v>78</v>
      </c>
      <c r="W37" s="83">
        <v>477310.5</v>
      </c>
      <c r="X37" s="83">
        <v>107553.3</v>
      </c>
      <c r="Y37" s="83">
        <v>85891.1</v>
      </c>
      <c r="Z37" s="83" t="s">
        <v>78</v>
      </c>
      <c r="AA37" s="83">
        <v>477310.5</v>
      </c>
      <c r="AB37" s="83">
        <v>112930.9</v>
      </c>
      <c r="AC37" s="83">
        <v>90185.7</v>
      </c>
      <c r="AD37" s="83" t="s">
        <v>78</v>
      </c>
      <c r="AE37" s="83">
        <v>477310.5</v>
      </c>
      <c r="AF37" s="83">
        <v>118577.5</v>
      </c>
      <c r="AG37" s="83">
        <v>94695</v>
      </c>
      <c r="AH37" s="83" t="s">
        <v>78</v>
      </c>
      <c r="AI37" s="83">
        <v>653846.4</v>
      </c>
      <c r="AJ37" s="132"/>
      <c r="AK37" s="132"/>
      <c r="AL37" s="132"/>
      <c r="AM37" s="132"/>
      <c r="AN37" s="132"/>
      <c r="AO37" s="132"/>
      <c r="AP37" s="132"/>
      <c r="AQ37" s="132"/>
      <c r="AR37" s="132"/>
      <c r="AS37" s="132" t="s">
        <v>113</v>
      </c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</row>
    <row r="38" spans="1:78" ht="45.75" customHeight="1">
      <c r="A38" s="134">
        <v>32</v>
      </c>
      <c r="B38" s="134" t="s">
        <v>915</v>
      </c>
      <c r="C38" s="2">
        <v>42438</v>
      </c>
      <c r="D38" s="134" t="s">
        <v>446</v>
      </c>
      <c r="E38" s="134" t="s">
        <v>66</v>
      </c>
      <c r="F38" s="134" t="s">
        <v>921</v>
      </c>
      <c r="G38" s="3" t="s">
        <v>916</v>
      </c>
      <c r="H38" s="2">
        <v>42282</v>
      </c>
      <c r="I38" s="3" t="s">
        <v>917</v>
      </c>
      <c r="J38" s="134" t="s">
        <v>918</v>
      </c>
      <c r="K38" s="4" t="s">
        <v>919</v>
      </c>
      <c r="L38" s="8" t="s">
        <v>76</v>
      </c>
      <c r="M38" s="83">
        <v>1354230.2</v>
      </c>
      <c r="N38" s="83">
        <v>7069279.2000000002</v>
      </c>
      <c r="O38" s="83">
        <v>761001.8</v>
      </c>
      <c r="P38" s="83">
        <v>199095.7</v>
      </c>
      <c r="Q38" s="83">
        <v>1039307.8</v>
      </c>
      <c r="R38" s="83" t="s">
        <v>78</v>
      </c>
      <c r="S38" s="83">
        <v>111881.2</v>
      </c>
      <c r="T38" s="83">
        <v>209050.1</v>
      </c>
      <c r="U38" s="83">
        <v>1091273.2</v>
      </c>
      <c r="V38" s="83" t="s">
        <v>78</v>
      </c>
      <c r="W38" s="83">
        <v>117474.4</v>
      </c>
      <c r="X38" s="83">
        <v>219502.8</v>
      </c>
      <c r="Y38" s="83">
        <v>1145836.3</v>
      </c>
      <c r="Z38" s="83" t="s">
        <v>78</v>
      </c>
      <c r="AA38" s="83">
        <v>123348.2</v>
      </c>
      <c r="AB38" s="83">
        <v>230477.9</v>
      </c>
      <c r="AC38" s="83">
        <v>1203128.6000000001</v>
      </c>
      <c r="AD38" s="83" t="s">
        <v>78</v>
      </c>
      <c r="AE38" s="83">
        <v>129515.5</v>
      </c>
      <c r="AF38" s="83">
        <v>242001.7</v>
      </c>
      <c r="AG38" s="83">
        <v>1263284.3</v>
      </c>
      <c r="AH38" s="83" t="s">
        <v>78</v>
      </c>
      <c r="AI38" s="83">
        <v>135990.9</v>
      </c>
      <c r="AJ38" s="132" t="s">
        <v>113</v>
      </c>
      <c r="AK38" s="132" t="s">
        <v>113</v>
      </c>
      <c r="AL38" s="132"/>
      <c r="AM38" s="132"/>
      <c r="AN38" s="132"/>
      <c r="AO38" s="132" t="s">
        <v>113</v>
      </c>
      <c r="AP38" s="132"/>
      <c r="AQ38" s="132"/>
      <c r="AR38" s="132"/>
      <c r="AS38" s="132" t="s">
        <v>113</v>
      </c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</row>
    <row r="39" spans="1:78" ht="45.75" customHeight="1">
      <c r="A39" s="134">
        <v>33</v>
      </c>
      <c r="B39" s="134" t="s">
        <v>915</v>
      </c>
      <c r="C39" s="2">
        <v>42438</v>
      </c>
      <c r="D39" s="134" t="s">
        <v>446</v>
      </c>
      <c r="E39" s="134" t="s">
        <v>66</v>
      </c>
      <c r="F39" s="134" t="s">
        <v>922</v>
      </c>
      <c r="G39" s="3" t="s">
        <v>916</v>
      </c>
      <c r="H39" s="2">
        <v>42282</v>
      </c>
      <c r="I39" s="3" t="s">
        <v>917</v>
      </c>
      <c r="J39" s="134" t="s">
        <v>918</v>
      </c>
      <c r="K39" s="4" t="s">
        <v>919</v>
      </c>
      <c r="L39" s="8" t="s">
        <v>76</v>
      </c>
      <c r="M39" s="83" t="s">
        <v>78</v>
      </c>
      <c r="N39" s="83">
        <v>102027.8</v>
      </c>
      <c r="O39" s="83" t="s">
        <v>78</v>
      </c>
      <c r="P39" s="83" t="s">
        <v>78</v>
      </c>
      <c r="Q39" s="83">
        <v>15000</v>
      </c>
      <c r="R39" s="83" t="s">
        <v>78</v>
      </c>
      <c r="S39" s="83" t="s">
        <v>78</v>
      </c>
      <c r="T39" s="83" t="s">
        <v>78</v>
      </c>
      <c r="U39" s="83">
        <v>15750</v>
      </c>
      <c r="V39" s="83" t="s">
        <v>78</v>
      </c>
      <c r="W39" s="83" t="s">
        <v>78</v>
      </c>
      <c r="X39" s="83" t="s">
        <v>78</v>
      </c>
      <c r="Y39" s="83">
        <v>16537.5</v>
      </c>
      <c r="Z39" s="83" t="s">
        <v>78</v>
      </c>
      <c r="AA39" s="83" t="s">
        <v>78</v>
      </c>
      <c r="AB39" s="83" t="s">
        <v>78</v>
      </c>
      <c r="AC39" s="83">
        <v>17364.2</v>
      </c>
      <c r="AD39" s="83" t="s">
        <v>78</v>
      </c>
      <c r="AE39" s="83" t="s">
        <v>78</v>
      </c>
      <c r="AF39" s="83" t="s">
        <v>78</v>
      </c>
      <c r="AG39" s="83">
        <v>18232.5</v>
      </c>
      <c r="AH39" s="83" t="s">
        <v>78</v>
      </c>
      <c r="AI39" s="83" t="s">
        <v>78</v>
      </c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 t="s">
        <v>113</v>
      </c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</row>
    <row r="40" spans="1:78" ht="45.75" customHeight="1">
      <c r="A40" s="134">
        <v>34</v>
      </c>
      <c r="B40" s="134" t="s">
        <v>915</v>
      </c>
      <c r="C40" s="2">
        <v>42438</v>
      </c>
      <c r="D40" s="134" t="s">
        <v>446</v>
      </c>
      <c r="E40" s="134" t="s">
        <v>66</v>
      </c>
      <c r="F40" s="134" t="s">
        <v>923</v>
      </c>
      <c r="G40" s="3" t="s">
        <v>916</v>
      </c>
      <c r="H40" s="2">
        <v>42282</v>
      </c>
      <c r="I40" s="3" t="s">
        <v>917</v>
      </c>
      <c r="J40" s="134" t="s">
        <v>918</v>
      </c>
      <c r="K40" s="4" t="s">
        <v>919</v>
      </c>
      <c r="L40" s="8" t="s">
        <v>76</v>
      </c>
      <c r="M40" s="83" t="s">
        <v>924</v>
      </c>
      <c r="N40" s="83">
        <v>688628.8</v>
      </c>
      <c r="O40" s="83" t="s">
        <v>78</v>
      </c>
      <c r="P40" s="83">
        <v>61427.4</v>
      </c>
      <c r="Q40" s="83">
        <v>114729.8</v>
      </c>
      <c r="R40" s="83" t="s">
        <v>78</v>
      </c>
      <c r="S40" s="83" t="s">
        <v>78</v>
      </c>
      <c r="T40" s="83">
        <v>71034.3</v>
      </c>
      <c r="U40" s="83">
        <v>114729.8</v>
      </c>
      <c r="V40" s="83" t="s">
        <v>78</v>
      </c>
      <c r="W40" s="83" t="s">
        <v>78</v>
      </c>
      <c r="X40" s="83">
        <v>135076.29999999999</v>
      </c>
      <c r="Y40" s="83">
        <v>114729.8</v>
      </c>
      <c r="Z40" s="83" t="s">
        <v>78</v>
      </c>
      <c r="AA40" s="83" t="s">
        <v>78</v>
      </c>
      <c r="AB40" s="83">
        <v>135076.29999999999</v>
      </c>
      <c r="AC40" s="83">
        <v>114729.8</v>
      </c>
      <c r="AD40" s="83" t="s">
        <v>78</v>
      </c>
      <c r="AE40" s="83" t="s">
        <v>78</v>
      </c>
      <c r="AF40" s="83">
        <v>135076.29999999999</v>
      </c>
      <c r="AG40" s="83">
        <v>114729.8</v>
      </c>
      <c r="AH40" s="83" t="s">
        <v>78</v>
      </c>
      <c r="AI40" s="83" t="s">
        <v>78</v>
      </c>
      <c r="AJ40" s="132"/>
      <c r="AK40" s="132" t="s">
        <v>113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 t="s">
        <v>113</v>
      </c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</row>
    <row r="41" spans="1:78" ht="45.75" customHeight="1">
      <c r="A41" s="134">
        <v>35</v>
      </c>
      <c r="B41" s="134" t="s">
        <v>915</v>
      </c>
      <c r="C41" s="2">
        <v>42438</v>
      </c>
      <c r="D41" s="134" t="s">
        <v>446</v>
      </c>
      <c r="E41" s="134" t="s">
        <v>66</v>
      </c>
      <c r="F41" s="134" t="s">
        <v>925</v>
      </c>
      <c r="G41" s="3" t="s">
        <v>916</v>
      </c>
      <c r="H41" s="2">
        <v>42282</v>
      </c>
      <c r="I41" s="3" t="s">
        <v>917</v>
      </c>
      <c r="J41" s="134" t="s">
        <v>918</v>
      </c>
      <c r="K41" s="4" t="s">
        <v>919</v>
      </c>
      <c r="L41" s="8" t="s">
        <v>76</v>
      </c>
      <c r="M41" s="83">
        <v>2176612</v>
      </c>
      <c r="N41" s="83">
        <v>239429.9</v>
      </c>
      <c r="O41" s="83" t="s">
        <v>78</v>
      </c>
      <c r="P41" s="83">
        <v>320000</v>
      </c>
      <c r="Q41" s="83">
        <v>35200.400000000001</v>
      </c>
      <c r="R41" s="83" t="s">
        <v>78</v>
      </c>
      <c r="S41" s="83" t="s">
        <v>78</v>
      </c>
      <c r="T41" s="83">
        <v>336000</v>
      </c>
      <c r="U41" s="83">
        <v>36960.400000000001</v>
      </c>
      <c r="V41" s="83" t="s">
        <v>78</v>
      </c>
      <c r="W41" s="83" t="s">
        <v>78</v>
      </c>
      <c r="X41" s="83">
        <v>352800</v>
      </c>
      <c r="Y41" s="83">
        <v>38808.400000000001</v>
      </c>
      <c r="Z41" s="83" t="s">
        <v>78</v>
      </c>
      <c r="AA41" s="83" t="s">
        <v>78</v>
      </c>
      <c r="AB41" s="83">
        <v>370440</v>
      </c>
      <c r="AC41" s="83">
        <v>40748.800000000003</v>
      </c>
      <c r="AD41" s="83" t="s">
        <v>78</v>
      </c>
      <c r="AE41" s="83" t="s">
        <v>78</v>
      </c>
      <c r="AF41" s="83">
        <v>388962</v>
      </c>
      <c r="AG41" s="83">
        <v>42786.3</v>
      </c>
      <c r="AH41" s="83" t="s">
        <v>78</v>
      </c>
      <c r="AI41" s="83" t="s">
        <v>78</v>
      </c>
      <c r="AJ41" s="132" t="s">
        <v>113</v>
      </c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</row>
    <row r="42" spans="1:78" ht="45.75" customHeight="1">
      <c r="A42" s="134">
        <v>36</v>
      </c>
      <c r="B42" s="134" t="s">
        <v>926</v>
      </c>
      <c r="C42" s="2">
        <v>42446</v>
      </c>
      <c r="D42" s="134" t="s">
        <v>446</v>
      </c>
      <c r="E42" s="134" t="s">
        <v>66</v>
      </c>
      <c r="F42" s="134" t="s">
        <v>492</v>
      </c>
      <c r="G42" s="3" t="s">
        <v>927</v>
      </c>
      <c r="H42" s="2">
        <v>41233</v>
      </c>
      <c r="I42" s="3" t="s">
        <v>928</v>
      </c>
      <c r="J42" s="134" t="s">
        <v>774</v>
      </c>
      <c r="K42" s="4" t="s">
        <v>929</v>
      </c>
      <c r="L42" s="8" t="s">
        <v>76</v>
      </c>
      <c r="M42" s="83">
        <v>1528780.5</v>
      </c>
      <c r="N42" s="83">
        <v>582138.1</v>
      </c>
      <c r="O42" s="83">
        <v>13607082.800000001</v>
      </c>
      <c r="P42" s="83">
        <v>152930</v>
      </c>
      <c r="Q42" s="83">
        <v>58582.2</v>
      </c>
      <c r="R42" s="83" t="s">
        <v>78</v>
      </c>
      <c r="S42" s="83">
        <v>1937827.2</v>
      </c>
      <c r="T42" s="83">
        <v>148930</v>
      </c>
      <c r="U42" s="83">
        <v>58582.2</v>
      </c>
      <c r="V42" s="83" t="s">
        <v>78</v>
      </c>
      <c r="W42" s="83">
        <v>1947827.2</v>
      </c>
      <c r="X42" s="83">
        <v>291134</v>
      </c>
      <c r="Y42" s="83">
        <v>127207</v>
      </c>
      <c r="Z42" s="83" t="s">
        <v>78</v>
      </c>
      <c r="AA42" s="83">
        <v>1924363.5</v>
      </c>
      <c r="AB42" s="83">
        <v>245105</v>
      </c>
      <c r="AC42" s="83">
        <v>104307.5</v>
      </c>
      <c r="AD42" s="83" t="s">
        <v>78</v>
      </c>
      <c r="AE42" s="83">
        <v>1930464.7</v>
      </c>
      <c r="AF42" s="83">
        <v>265045</v>
      </c>
      <c r="AG42" s="83">
        <v>113408</v>
      </c>
      <c r="AH42" s="83" t="s">
        <v>78</v>
      </c>
      <c r="AI42" s="83">
        <v>2078515.8</v>
      </c>
      <c r="AJ42" s="132" t="s">
        <v>113</v>
      </c>
      <c r="AK42" s="132" t="s">
        <v>113</v>
      </c>
      <c r="AL42" s="132" t="s">
        <v>113</v>
      </c>
      <c r="AM42" s="132" t="s">
        <v>113</v>
      </c>
      <c r="AN42" s="132"/>
      <c r="AO42" s="132"/>
      <c r="AP42" s="132"/>
      <c r="AQ42" s="132"/>
      <c r="AR42" s="132"/>
      <c r="AS42" s="132" t="s">
        <v>113</v>
      </c>
      <c r="AT42" s="132" t="s">
        <v>113</v>
      </c>
      <c r="AU42" s="132"/>
      <c r="AV42" s="132" t="s">
        <v>113</v>
      </c>
      <c r="AW42" s="132" t="s">
        <v>113</v>
      </c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</row>
    <row r="43" spans="1:78" ht="45.75" customHeight="1">
      <c r="A43" s="134">
        <v>37</v>
      </c>
      <c r="B43" s="134" t="s">
        <v>926</v>
      </c>
      <c r="C43" s="2">
        <v>42446</v>
      </c>
      <c r="D43" s="134" t="s">
        <v>446</v>
      </c>
      <c r="E43" s="134" t="s">
        <v>66</v>
      </c>
      <c r="F43" s="134" t="s">
        <v>490</v>
      </c>
      <c r="G43" s="3" t="s">
        <v>927</v>
      </c>
      <c r="H43" s="2">
        <v>41233</v>
      </c>
      <c r="I43" s="3" t="s">
        <v>928</v>
      </c>
      <c r="J43" s="134" t="s">
        <v>774</v>
      </c>
      <c r="K43" s="4" t="s">
        <v>929</v>
      </c>
      <c r="L43" s="8" t="s">
        <v>76</v>
      </c>
      <c r="M43" s="83">
        <v>8880978.4000000004</v>
      </c>
      <c r="N43" s="83">
        <v>3586100.4</v>
      </c>
      <c r="O43" s="83">
        <v>2104661.5</v>
      </c>
      <c r="P43" s="83">
        <v>657000</v>
      </c>
      <c r="Q43" s="83">
        <v>255100</v>
      </c>
      <c r="R43" s="83" t="s">
        <v>78</v>
      </c>
      <c r="S43" s="83" t="s">
        <v>78</v>
      </c>
      <c r="T43" s="83">
        <v>790000</v>
      </c>
      <c r="U43" s="83">
        <v>305100</v>
      </c>
      <c r="V43" s="83" t="s">
        <v>78</v>
      </c>
      <c r="W43" s="83" t="s">
        <v>78</v>
      </c>
      <c r="X43" s="83">
        <v>3702310</v>
      </c>
      <c r="Y43" s="83">
        <v>1617490</v>
      </c>
      <c r="Z43" s="83" t="s">
        <v>78</v>
      </c>
      <c r="AA43" s="83">
        <v>9800</v>
      </c>
      <c r="AB43" s="83">
        <v>687405</v>
      </c>
      <c r="AC43" s="83">
        <v>307495</v>
      </c>
      <c r="AD43" s="83" t="s">
        <v>78</v>
      </c>
      <c r="AE43" s="83">
        <v>9900</v>
      </c>
      <c r="AF43" s="83">
        <v>387500</v>
      </c>
      <c r="AG43" s="83">
        <v>181500</v>
      </c>
      <c r="AH43" s="83" t="s">
        <v>78</v>
      </c>
      <c r="AI43" s="83">
        <v>10000</v>
      </c>
      <c r="AJ43" s="132" t="s">
        <v>113</v>
      </c>
      <c r="AK43" s="132" t="s">
        <v>113</v>
      </c>
      <c r="AL43" s="132" t="s">
        <v>113</v>
      </c>
      <c r="AM43" s="132"/>
      <c r="AN43" s="132"/>
      <c r="AO43" s="132"/>
      <c r="AP43" s="132"/>
      <c r="AQ43" s="132"/>
      <c r="AR43" s="132"/>
      <c r="AS43" s="132" t="s">
        <v>113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 t="s">
        <v>113</v>
      </c>
      <c r="BL43" s="132" t="s">
        <v>113</v>
      </c>
      <c r="BM43" s="132"/>
      <c r="BN43" s="132" t="s">
        <v>113</v>
      </c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</row>
    <row r="44" spans="1:78" ht="45.75" customHeight="1">
      <c r="A44" s="134">
        <v>38</v>
      </c>
      <c r="B44" s="134" t="s">
        <v>926</v>
      </c>
      <c r="C44" s="2">
        <v>42446</v>
      </c>
      <c r="D44" s="134" t="s">
        <v>446</v>
      </c>
      <c r="E44" s="134" t="s">
        <v>66</v>
      </c>
      <c r="F44" s="134" t="s">
        <v>466</v>
      </c>
      <c r="G44" s="3" t="s">
        <v>927</v>
      </c>
      <c r="H44" s="2">
        <v>41233</v>
      </c>
      <c r="I44" s="3" t="s">
        <v>928</v>
      </c>
      <c r="J44" s="134" t="s">
        <v>774</v>
      </c>
      <c r="K44" s="4" t="s">
        <v>929</v>
      </c>
      <c r="L44" s="8" t="s">
        <v>76</v>
      </c>
      <c r="M44" s="83">
        <v>1117.8</v>
      </c>
      <c r="N44" s="83">
        <v>60</v>
      </c>
      <c r="O44" s="83">
        <v>22378.2</v>
      </c>
      <c r="P44" s="83" t="s">
        <v>78</v>
      </c>
      <c r="Q44" s="83" t="s">
        <v>78</v>
      </c>
      <c r="R44" s="83" t="s">
        <v>78</v>
      </c>
      <c r="S44" s="83" t="s">
        <v>78</v>
      </c>
      <c r="T44" s="83" t="s">
        <v>78</v>
      </c>
      <c r="U44" s="83" t="s">
        <v>78</v>
      </c>
      <c r="V44" s="83" t="s">
        <v>78</v>
      </c>
      <c r="W44" s="83" t="s">
        <v>78</v>
      </c>
      <c r="X44" s="83" t="s">
        <v>78</v>
      </c>
      <c r="Y44" s="83" t="s">
        <v>78</v>
      </c>
      <c r="Z44" s="83" t="s">
        <v>78</v>
      </c>
      <c r="AA44" s="83" t="s">
        <v>78</v>
      </c>
      <c r="AB44" s="83" t="s">
        <v>78</v>
      </c>
      <c r="AC44" s="83" t="s">
        <v>78</v>
      </c>
      <c r="AD44" s="83" t="s">
        <v>78</v>
      </c>
      <c r="AE44" s="83" t="s">
        <v>78</v>
      </c>
      <c r="AF44" s="83" t="s">
        <v>78</v>
      </c>
      <c r="AG44" s="83" t="s">
        <v>78</v>
      </c>
      <c r="AH44" s="83" t="s">
        <v>78</v>
      </c>
      <c r="AI44" s="83" t="s">
        <v>78</v>
      </c>
      <c r="AJ44" s="132"/>
      <c r="AK44" s="132" t="s">
        <v>113</v>
      </c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</row>
    <row r="45" spans="1:78" ht="45.75" customHeight="1">
      <c r="A45" s="134">
        <v>39</v>
      </c>
      <c r="B45" s="134" t="s">
        <v>926</v>
      </c>
      <c r="C45" s="2">
        <v>42446</v>
      </c>
      <c r="D45" s="134" t="s">
        <v>446</v>
      </c>
      <c r="E45" s="134" t="s">
        <v>66</v>
      </c>
      <c r="F45" s="134" t="s">
        <v>464</v>
      </c>
      <c r="G45" s="3" t="s">
        <v>927</v>
      </c>
      <c r="H45" s="2">
        <v>41233</v>
      </c>
      <c r="I45" s="3" t="s">
        <v>928</v>
      </c>
      <c r="J45" s="134" t="s">
        <v>774</v>
      </c>
      <c r="K45" s="4" t="s">
        <v>929</v>
      </c>
      <c r="L45" s="8" t="s">
        <v>76</v>
      </c>
      <c r="M45" s="83">
        <v>239601.1</v>
      </c>
      <c r="N45" s="83">
        <v>93431.4</v>
      </c>
      <c r="O45" s="83">
        <v>86345.8</v>
      </c>
      <c r="P45" s="83">
        <v>32821.1</v>
      </c>
      <c r="Q45" s="83">
        <v>12739.9</v>
      </c>
      <c r="R45" s="83" t="s">
        <v>78</v>
      </c>
      <c r="S45" s="83">
        <v>11298.3</v>
      </c>
      <c r="T45" s="83">
        <v>33654.9</v>
      </c>
      <c r="U45" s="83">
        <v>12739.9</v>
      </c>
      <c r="V45" s="83" t="s">
        <v>78</v>
      </c>
      <c r="W45" s="83">
        <v>11687.6</v>
      </c>
      <c r="X45" s="83">
        <v>40654.9</v>
      </c>
      <c r="Y45" s="83">
        <v>15649.9</v>
      </c>
      <c r="Z45" s="83" t="s">
        <v>78</v>
      </c>
      <c r="AA45" s="83">
        <v>18354.599999999999</v>
      </c>
      <c r="AB45" s="83">
        <v>33654.9</v>
      </c>
      <c r="AC45" s="83">
        <v>12649.9</v>
      </c>
      <c r="AD45" s="83" t="s">
        <v>78</v>
      </c>
      <c r="AE45" s="83">
        <v>11687.6</v>
      </c>
      <c r="AF45" s="83">
        <v>33654.9</v>
      </c>
      <c r="AG45" s="83">
        <v>12649.9</v>
      </c>
      <c r="AH45" s="83" t="s">
        <v>78</v>
      </c>
      <c r="AI45" s="83">
        <v>11687.6</v>
      </c>
      <c r="AJ45" s="132" t="s">
        <v>113</v>
      </c>
      <c r="AK45" s="132" t="s">
        <v>113</v>
      </c>
      <c r="AL45" s="132"/>
      <c r="AM45" s="132"/>
      <c r="AN45" s="132"/>
      <c r="AO45" s="132" t="s">
        <v>113</v>
      </c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</row>
    <row r="46" spans="1:78" ht="45.75" customHeight="1">
      <c r="A46" s="134">
        <v>40</v>
      </c>
      <c r="B46" s="134" t="s">
        <v>926</v>
      </c>
      <c r="C46" s="2">
        <v>42446</v>
      </c>
      <c r="D46" s="134" t="s">
        <v>446</v>
      </c>
      <c r="E46" s="134" t="s">
        <v>66</v>
      </c>
      <c r="F46" s="134" t="s">
        <v>462</v>
      </c>
      <c r="G46" s="3" t="s">
        <v>927</v>
      </c>
      <c r="H46" s="2">
        <v>41233</v>
      </c>
      <c r="I46" s="3" t="s">
        <v>928</v>
      </c>
      <c r="J46" s="134" t="s">
        <v>774</v>
      </c>
      <c r="K46" s="4" t="s">
        <v>929</v>
      </c>
      <c r="L46" s="8" t="s">
        <v>76</v>
      </c>
      <c r="M46" s="83">
        <v>6000</v>
      </c>
      <c r="N46" s="83">
        <v>3000</v>
      </c>
      <c r="O46" s="83" t="s">
        <v>78</v>
      </c>
      <c r="P46" s="83" t="s">
        <v>78</v>
      </c>
      <c r="Q46" s="83" t="s">
        <v>78</v>
      </c>
      <c r="R46" s="83" t="s">
        <v>78</v>
      </c>
      <c r="S46" s="83" t="s">
        <v>78</v>
      </c>
      <c r="T46" s="83" t="s">
        <v>78</v>
      </c>
      <c r="U46" s="83" t="s">
        <v>78</v>
      </c>
      <c r="V46" s="83" t="s">
        <v>78</v>
      </c>
      <c r="W46" s="83" t="s">
        <v>78</v>
      </c>
      <c r="X46" s="83">
        <v>2000</v>
      </c>
      <c r="Y46" s="83">
        <v>1000</v>
      </c>
      <c r="Z46" s="83" t="s">
        <v>78</v>
      </c>
      <c r="AA46" s="83" t="s">
        <v>78</v>
      </c>
      <c r="AB46" s="83">
        <v>2000</v>
      </c>
      <c r="AC46" s="83">
        <v>1000</v>
      </c>
      <c r="AD46" s="83" t="s">
        <v>78</v>
      </c>
      <c r="AE46" s="83" t="s">
        <v>78</v>
      </c>
      <c r="AF46" s="83">
        <v>2000</v>
      </c>
      <c r="AG46" s="83">
        <v>1000</v>
      </c>
      <c r="AH46" s="83" t="s">
        <v>78</v>
      </c>
      <c r="AI46" s="83" t="s">
        <v>78</v>
      </c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</row>
    <row r="47" spans="1:78" ht="45.75" customHeight="1">
      <c r="A47" s="134">
        <v>41</v>
      </c>
      <c r="B47" s="134" t="s">
        <v>926</v>
      </c>
      <c r="C47" s="2">
        <v>42446</v>
      </c>
      <c r="D47" s="134" t="s">
        <v>446</v>
      </c>
      <c r="E47" s="134" t="s">
        <v>66</v>
      </c>
      <c r="F47" s="134" t="s">
        <v>930</v>
      </c>
      <c r="G47" s="3" t="s">
        <v>927</v>
      </c>
      <c r="H47" s="2">
        <v>41233</v>
      </c>
      <c r="I47" s="3" t="s">
        <v>928</v>
      </c>
      <c r="J47" s="134" t="s">
        <v>774</v>
      </c>
      <c r="K47" s="4" t="s">
        <v>929</v>
      </c>
      <c r="L47" s="8" t="s">
        <v>76</v>
      </c>
      <c r="M47" s="83">
        <v>34100</v>
      </c>
      <c r="N47" s="83">
        <v>15000</v>
      </c>
      <c r="O47" s="83">
        <v>260900</v>
      </c>
      <c r="P47" s="83" t="s">
        <v>78</v>
      </c>
      <c r="Q47" s="83" t="s">
        <v>78</v>
      </c>
      <c r="R47" s="83" t="s">
        <v>78</v>
      </c>
      <c r="S47" s="83">
        <v>36800</v>
      </c>
      <c r="T47" s="83" t="s">
        <v>78</v>
      </c>
      <c r="U47" s="83" t="s">
        <v>78</v>
      </c>
      <c r="V47" s="83" t="s">
        <v>78</v>
      </c>
      <c r="W47" s="83">
        <v>36800</v>
      </c>
      <c r="X47" s="83">
        <v>11100</v>
      </c>
      <c r="Y47" s="83">
        <v>5000</v>
      </c>
      <c r="Z47" s="83" t="s">
        <v>78</v>
      </c>
      <c r="AA47" s="83">
        <v>37600</v>
      </c>
      <c r="AB47" s="83">
        <v>11500</v>
      </c>
      <c r="AC47" s="83">
        <v>5000</v>
      </c>
      <c r="AD47" s="83" t="s">
        <v>78</v>
      </c>
      <c r="AE47" s="83">
        <v>38500</v>
      </c>
      <c r="AF47" s="83">
        <v>11500</v>
      </c>
      <c r="AG47" s="83">
        <v>5000</v>
      </c>
      <c r="AH47" s="83" t="s">
        <v>78</v>
      </c>
      <c r="AI47" s="83">
        <v>38500</v>
      </c>
      <c r="AJ47" s="132"/>
      <c r="AK47" s="132"/>
      <c r="AL47" s="132"/>
      <c r="AM47" s="132"/>
      <c r="AN47" s="132"/>
      <c r="AO47" s="132"/>
      <c r="AP47" s="132"/>
      <c r="AQ47" s="132"/>
      <c r="AR47" s="132"/>
      <c r="AS47" s="132" t="s">
        <v>113</v>
      </c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</row>
    <row r="48" spans="1:78" ht="45.75" customHeight="1">
      <c r="A48" s="134">
        <v>42</v>
      </c>
      <c r="B48" s="134" t="s">
        <v>926</v>
      </c>
      <c r="C48" s="2">
        <v>42446</v>
      </c>
      <c r="D48" s="134" t="s">
        <v>446</v>
      </c>
      <c r="E48" s="134" t="s">
        <v>66</v>
      </c>
      <c r="F48" s="134" t="s">
        <v>483</v>
      </c>
      <c r="G48" s="3" t="s">
        <v>927</v>
      </c>
      <c r="H48" s="2">
        <v>41233</v>
      </c>
      <c r="I48" s="3" t="s">
        <v>928</v>
      </c>
      <c r="J48" s="134" t="s">
        <v>774</v>
      </c>
      <c r="K48" s="4" t="s">
        <v>929</v>
      </c>
      <c r="L48" s="8" t="s">
        <v>76</v>
      </c>
      <c r="M48" s="83">
        <v>1458285.6</v>
      </c>
      <c r="N48" s="83">
        <f>1121450+121881.9</f>
        <v>1243331.8999999999</v>
      </c>
      <c r="O48" s="83">
        <v>154470.79999999999</v>
      </c>
      <c r="P48" s="83">
        <v>281513.09999999998</v>
      </c>
      <c r="Q48" s="83">
        <v>166716.4</v>
      </c>
      <c r="R48" s="83">
        <v>19671</v>
      </c>
      <c r="S48" s="83">
        <v>20671.8</v>
      </c>
      <c r="T48" s="83">
        <v>279192.7</v>
      </c>
      <c r="U48" s="83">
        <v>208666</v>
      </c>
      <c r="V48" s="83">
        <v>26867.1</v>
      </c>
      <c r="W48" s="83">
        <v>24245.9</v>
      </c>
      <c r="X48" s="83">
        <v>251924</v>
      </c>
      <c r="Y48" s="83">
        <v>189371.7</v>
      </c>
      <c r="Z48" s="83">
        <v>18902</v>
      </c>
      <c r="AA48" s="83">
        <v>20336.5</v>
      </c>
      <c r="AB48" s="83">
        <v>273844.8</v>
      </c>
      <c r="AC48" s="83">
        <v>179824.2</v>
      </c>
      <c r="AD48" s="83">
        <v>22862</v>
      </c>
      <c r="AE48" s="83">
        <v>20336.5</v>
      </c>
      <c r="AF48" s="83">
        <v>184316</v>
      </c>
      <c r="AG48" s="83">
        <v>142894</v>
      </c>
      <c r="AH48" s="83">
        <v>15475</v>
      </c>
      <c r="AI48" s="83">
        <v>17242.5</v>
      </c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</row>
    <row r="49" spans="1:78" ht="45.75" customHeight="1">
      <c r="A49" s="134">
        <v>43</v>
      </c>
      <c r="B49" s="134" t="s">
        <v>926</v>
      </c>
      <c r="C49" s="2">
        <v>42446</v>
      </c>
      <c r="D49" s="134" t="s">
        <v>446</v>
      </c>
      <c r="E49" s="134" t="s">
        <v>66</v>
      </c>
      <c r="F49" s="134" t="s">
        <v>629</v>
      </c>
      <c r="G49" s="3" t="s">
        <v>927</v>
      </c>
      <c r="H49" s="2">
        <v>41233</v>
      </c>
      <c r="I49" s="3" t="s">
        <v>928</v>
      </c>
      <c r="J49" s="134" t="s">
        <v>931</v>
      </c>
      <c r="K49" s="4" t="s">
        <v>929</v>
      </c>
      <c r="L49" s="8" t="s">
        <v>76</v>
      </c>
      <c r="M49" s="83" t="s">
        <v>78</v>
      </c>
      <c r="N49" s="83">
        <v>14000</v>
      </c>
      <c r="O49" s="83" t="s">
        <v>78</v>
      </c>
      <c r="P49" s="83" t="s">
        <v>78</v>
      </c>
      <c r="Q49" s="83">
        <v>4500</v>
      </c>
      <c r="R49" s="83" t="s">
        <v>78</v>
      </c>
      <c r="S49" s="83" t="s">
        <v>78</v>
      </c>
      <c r="T49" s="83" t="s">
        <v>78</v>
      </c>
      <c r="U49" s="83">
        <v>4500</v>
      </c>
      <c r="V49" s="83" t="s">
        <v>78</v>
      </c>
      <c r="W49" s="83" t="s">
        <v>78</v>
      </c>
      <c r="X49" s="83" t="s">
        <v>78</v>
      </c>
      <c r="Y49" s="83" t="s">
        <v>78</v>
      </c>
      <c r="Z49" s="83" t="s">
        <v>78</v>
      </c>
      <c r="AA49" s="83" t="s">
        <v>78</v>
      </c>
      <c r="AB49" s="83" t="s">
        <v>78</v>
      </c>
      <c r="AC49" s="83" t="s">
        <v>78</v>
      </c>
      <c r="AD49" s="83" t="s">
        <v>78</v>
      </c>
      <c r="AE49" s="83" t="s">
        <v>78</v>
      </c>
      <c r="AF49" s="83" t="s">
        <v>78</v>
      </c>
      <c r="AG49" s="83" t="s">
        <v>78</v>
      </c>
      <c r="AH49" s="83" t="s">
        <v>78</v>
      </c>
      <c r="AI49" s="83" t="s">
        <v>78</v>
      </c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</row>
    <row r="50" spans="1:78" ht="45.75" customHeight="1">
      <c r="A50" s="134">
        <v>44</v>
      </c>
      <c r="B50" s="134" t="s">
        <v>926</v>
      </c>
      <c r="C50" s="2">
        <v>42446</v>
      </c>
      <c r="D50" s="134" t="s">
        <v>446</v>
      </c>
      <c r="E50" s="134" t="s">
        <v>66</v>
      </c>
      <c r="F50" s="134" t="s">
        <v>450</v>
      </c>
      <c r="G50" s="3" t="s">
        <v>927</v>
      </c>
      <c r="H50" s="2">
        <v>41233</v>
      </c>
      <c r="I50" s="3" t="s">
        <v>928</v>
      </c>
      <c r="J50" s="134" t="s">
        <v>931</v>
      </c>
      <c r="K50" s="4" t="s">
        <v>929</v>
      </c>
      <c r="L50" s="8" t="s">
        <v>76</v>
      </c>
      <c r="M50" s="83">
        <v>408000</v>
      </c>
      <c r="N50" s="83">
        <v>177800</v>
      </c>
      <c r="O50" s="83">
        <v>8417380</v>
      </c>
      <c r="P50" s="83">
        <v>54000</v>
      </c>
      <c r="Q50" s="83">
        <v>23400</v>
      </c>
      <c r="R50" s="83" t="s">
        <v>78</v>
      </c>
      <c r="S50" s="83">
        <v>1356460</v>
      </c>
      <c r="T50" s="83">
        <v>54000</v>
      </c>
      <c r="U50" s="83">
        <v>23400</v>
      </c>
      <c r="V50" s="83" t="s">
        <v>78</v>
      </c>
      <c r="W50" s="83">
        <v>1406460</v>
      </c>
      <c r="X50" s="83">
        <v>70000</v>
      </c>
      <c r="Y50" s="83">
        <v>30000</v>
      </c>
      <c r="Z50" s="83" t="s">
        <v>78</v>
      </c>
      <c r="AA50" s="83">
        <v>1433865</v>
      </c>
      <c r="AB50" s="83">
        <v>80000</v>
      </c>
      <c r="AC50" s="83">
        <v>35000</v>
      </c>
      <c r="AD50" s="83" t="s">
        <v>78</v>
      </c>
      <c r="AE50" s="83">
        <v>1468870</v>
      </c>
      <c r="AF50" s="83">
        <v>90000</v>
      </c>
      <c r="AG50" s="83">
        <v>40000</v>
      </c>
      <c r="AH50" s="83" t="s">
        <v>78</v>
      </c>
      <c r="AI50" s="83">
        <v>1503875</v>
      </c>
      <c r="AJ50" s="132" t="s">
        <v>113</v>
      </c>
      <c r="AK50" s="132" t="s">
        <v>113</v>
      </c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</row>
    <row r="51" spans="1:78" ht="45.75" customHeight="1">
      <c r="A51" s="134">
        <v>45</v>
      </c>
      <c r="B51" s="134" t="s">
        <v>926</v>
      </c>
      <c r="C51" s="2">
        <v>42446</v>
      </c>
      <c r="D51" s="134" t="s">
        <v>446</v>
      </c>
      <c r="E51" s="134" t="s">
        <v>66</v>
      </c>
      <c r="F51" s="134" t="s">
        <v>452</v>
      </c>
      <c r="G51" s="3" t="s">
        <v>927</v>
      </c>
      <c r="H51" s="2">
        <v>41233</v>
      </c>
      <c r="I51" s="3" t="s">
        <v>928</v>
      </c>
      <c r="J51" s="134" t="s">
        <v>931</v>
      </c>
      <c r="K51" s="4" t="s">
        <v>929</v>
      </c>
      <c r="L51" s="8" t="s">
        <v>76</v>
      </c>
      <c r="M51" s="83">
        <v>353564</v>
      </c>
      <c r="N51" s="83">
        <v>54218</v>
      </c>
      <c r="O51" s="83">
        <v>6663161.2000000002</v>
      </c>
      <c r="P51" s="83">
        <v>52600</v>
      </c>
      <c r="Q51" s="83">
        <v>7854</v>
      </c>
      <c r="R51" s="83" t="s">
        <v>78</v>
      </c>
      <c r="S51" s="83">
        <v>979326</v>
      </c>
      <c r="T51" s="83">
        <v>52600</v>
      </c>
      <c r="U51" s="83">
        <v>7854</v>
      </c>
      <c r="V51" s="83" t="s">
        <v>78</v>
      </c>
      <c r="W51" s="83">
        <v>979326</v>
      </c>
      <c r="X51" s="83">
        <v>59100</v>
      </c>
      <c r="Y51" s="83">
        <v>9100</v>
      </c>
      <c r="Z51" s="83" t="s">
        <v>78</v>
      </c>
      <c r="AA51" s="83">
        <v>1110600</v>
      </c>
      <c r="AB51" s="83">
        <v>63400</v>
      </c>
      <c r="AC51" s="83">
        <v>9950</v>
      </c>
      <c r="AD51" s="83" t="s">
        <v>78</v>
      </c>
      <c r="AE51" s="83">
        <v>1203650</v>
      </c>
      <c r="AF51" s="83">
        <v>67600</v>
      </c>
      <c r="AG51" s="83">
        <v>10900</v>
      </c>
      <c r="AH51" s="83" t="s">
        <v>78</v>
      </c>
      <c r="AI51" s="83">
        <v>1296700</v>
      </c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 t="s">
        <v>113</v>
      </c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 t="s">
        <v>113</v>
      </c>
      <c r="BM51" s="132" t="s">
        <v>113</v>
      </c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</row>
    <row r="52" spans="1:78" ht="45.75" customHeight="1">
      <c r="A52" s="134">
        <v>46</v>
      </c>
      <c r="B52" s="134" t="s">
        <v>932</v>
      </c>
      <c r="C52" s="2">
        <v>42450</v>
      </c>
      <c r="D52" s="134" t="s">
        <v>446</v>
      </c>
      <c r="E52" s="134" t="s">
        <v>66</v>
      </c>
      <c r="F52" s="134" t="s">
        <v>492</v>
      </c>
      <c r="G52" s="3" t="s">
        <v>933</v>
      </c>
      <c r="H52" s="2">
        <v>41562</v>
      </c>
      <c r="I52" s="3" t="s">
        <v>934</v>
      </c>
      <c r="J52" s="134" t="s">
        <v>119</v>
      </c>
      <c r="K52" s="4" t="s">
        <v>935</v>
      </c>
      <c r="L52" s="8" t="s">
        <v>124</v>
      </c>
      <c r="M52" s="83">
        <v>3501407272</v>
      </c>
      <c r="N52" s="83">
        <v>6597758631.1599998</v>
      </c>
      <c r="O52" s="83">
        <v>26120905681</v>
      </c>
      <c r="P52" s="83">
        <v>328527419</v>
      </c>
      <c r="Q52" s="83">
        <v>786857000</v>
      </c>
      <c r="R52" s="83" t="s">
        <v>78</v>
      </c>
      <c r="S52" s="83">
        <v>3668586277</v>
      </c>
      <c r="T52" s="83">
        <v>329905919</v>
      </c>
      <c r="U52" s="83">
        <v>1097059500</v>
      </c>
      <c r="V52" s="83" t="s">
        <v>78</v>
      </c>
      <c r="W52" s="83">
        <v>3497763946</v>
      </c>
      <c r="X52" s="83">
        <v>1095449994</v>
      </c>
      <c r="Y52" s="83">
        <v>231484100</v>
      </c>
      <c r="Z52" s="83" t="s">
        <v>78</v>
      </c>
      <c r="AA52" s="83">
        <v>3812310422</v>
      </c>
      <c r="AB52" s="83">
        <v>855572447</v>
      </c>
      <c r="AC52" s="83">
        <v>424755475</v>
      </c>
      <c r="AD52" s="83" t="s">
        <v>78</v>
      </c>
      <c r="AE52" s="83">
        <v>4447100100</v>
      </c>
      <c r="AF52" s="83">
        <v>891951493</v>
      </c>
      <c r="AG52" s="83">
        <v>428947283</v>
      </c>
      <c r="AH52" s="83" t="s">
        <v>78</v>
      </c>
      <c r="AI52" s="83">
        <v>4605456591</v>
      </c>
      <c r="AJ52" s="132" t="s">
        <v>113</v>
      </c>
      <c r="AK52" s="132" t="s">
        <v>113</v>
      </c>
      <c r="AL52" s="132" t="s">
        <v>113</v>
      </c>
      <c r="AM52" s="132" t="s">
        <v>113</v>
      </c>
      <c r="AN52" s="132"/>
      <c r="AO52" s="132"/>
      <c r="AP52" s="132"/>
      <c r="AQ52" s="132"/>
      <c r="AR52" s="132"/>
      <c r="AS52" s="132" t="s">
        <v>113</v>
      </c>
      <c r="AT52" s="132" t="s">
        <v>113</v>
      </c>
      <c r="AU52" s="132"/>
      <c r="AV52" s="132" t="s">
        <v>113</v>
      </c>
      <c r="AW52" s="132" t="s">
        <v>113</v>
      </c>
      <c r="AX52" s="132"/>
      <c r="AY52" s="132"/>
      <c r="AZ52" s="132"/>
      <c r="BA52" s="132"/>
      <c r="BB52" s="132"/>
      <c r="BC52" s="132"/>
      <c r="BD52" s="132"/>
      <c r="BE52" s="132"/>
      <c r="BF52" s="132"/>
      <c r="BG52" s="132" t="s">
        <v>113</v>
      </c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</row>
    <row r="53" spans="1:78" ht="45.75" customHeight="1">
      <c r="A53" s="134">
        <v>47</v>
      </c>
      <c r="B53" s="134" t="s">
        <v>932</v>
      </c>
      <c r="C53" s="2">
        <v>42450</v>
      </c>
      <c r="D53" s="134" t="s">
        <v>446</v>
      </c>
      <c r="E53" s="134" t="s">
        <v>66</v>
      </c>
      <c r="F53" s="134" t="s">
        <v>490</v>
      </c>
      <c r="G53" s="3" t="s">
        <v>933</v>
      </c>
      <c r="H53" s="2">
        <v>41562</v>
      </c>
      <c r="I53" s="3" t="s">
        <v>934</v>
      </c>
      <c r="J53" s="134" t="s">
        <v>119</v>
      </c>
      <c r="K53" s="4" t="s">
        <v>935</v>
      </c>
      <c r="L53" s="8" t="s">
        <v>124</v>
      </c>
      <c r="M53" s="83">
        <v>2546766947</v>
      </c>
      <c r="N53" s="83">
        <v>2348054991.1500001</v>
      </c>
      <c r="O53" s="83">
        <v>3781553530</v>
      </c>
      <c r="P53" s="83">
        <v>506089800</v>
      </c>
      <c r="Q53" s="83">
        <v>64116422</v>
      </c>
      <c r="R53" s="83" t="s">
        <v>78</v>
      </c>
      <c r="S53" s="83">
        <v>357062586</v>
      </c>
      <c r="T53" s="83">
        <v>508564800</v>
      </c>
      <c r="U53" s="83">
        <v>72158096</v>
      </c>
      <c r="V53" s="83" t="s">
        <v>78</v>
      </c>
      <c r="W53" s="83">
        <v>361896243</v>
      </c>
      <c r="X53" s="83">
        <v>510781925</v>
      </c>
      <c r="Y53" s="83">
        <v>72158096</v>
      </c>
      <c r="Z53" s="83" t="s">
        <v>78</v>
      </c>
      <c r="AA53" s="83">
        <v>363945480</v>
      </c>
      <c r="AB53" s="83">
        <v>509249092</v>
      </c>
      <c r="AC53" s="83">
        <v>72632381</v>
      </c>
      <c r="AD53" s="83" t="s">
        <v>78</v>
      </c>
      <c r="AE53" s="83">
        <v>370880097</v>
      </c>
      <c r="AF53" s="83">
        <v>512081330</v>
      </c>
      <c r="AG53" s="83">
        <v>75819001</v>
      </c>
      <c r="AH53" s="83" t="s">
        <v>78</v>
      </c>
      <c r="AI53" s="83">
        <v>377824112</v>
      </c>
      <c r="AJ53" s="132" t="s">
        <v>113</v>
      </c>
      <c r="AK53" s="132" t="s">
        <v>113</v>
      </c>
      <c r="AL53" s="132" t="s">
        <v>113</v>
      </c>
      <c r="AM53" s="132"/>
      <c r="AN53" s="132"/>
      <c r="AO53" s="132"/>
      <c r="AP53" s="132"/>
      <c r="AQ53" s="132"/>
      <c r="AR53" s="132"/>
      <c r="AS53" s="132" t="s">
        <v>113</v>
      </c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 t="s">
        <v>113</v>
      </c>
      <c r="BK53" s="132"/>
      <c r="BL53" s="132" t="s">
        <v>113</v>
      </c>
      <c r="BM53" s="132" t="s">
        <v>113</v>
      </c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</row>
    <row r="54" spans="1:78" ht="45.75" customHeight="1">
      <c r="A54" s="134">
        <v>48</v>
      </c>
      <c r="B54" s="134" t="s">
        <v>932</v>
      </c>
      <c r="C54" s="2">
        <v>42450</v>
      </c>
      <c r="D54" s="134" t="s">
        <v>446</v>
      </c>
      <c r="E54" s="134" t="s">
        <v>66</v>
      </c>
      <c r="F54" s="134" t="s">
        <v>936</v>
      </c>
      <c r="G54" s="3" t="s">
        <v>933</v>
      </c>
      <c r="H54" s="2">
        <v>41562</v>
      </c>
      <c r="I54" s="3" t="s">
        <v>934</v>
      </c>
      <c r="J54" s="134" t="s">
        <v>119</v>
      </c>
      <c r="K54" s="4" t="s">
        <v>935</v>
      </c>
      <c r="L54" s="8" t="s">
        <v>124</v>
      </c>
      <c r="M54" s="83">
        <v>803210030</v>
      </c>
      <c r="N54" s="83">
        <v>1554333003.8499999</v>
      </c>
      <c r="O54" s="83">
        <v>1883755913</v>
      </c>
      <c r="P54" s="83">
        <v>157634200</v>
      </c>
      <c r="Q54" s="83">
        <v>155502087</v>
      </c>
      <c r="R54" s="83">
        <v>110110</v>
      </c>
      <c r="S54" s="83">
        <v>114704792</v>
      </c>
      <c r="T54" s="83">
        <v>163317100</v>
      </c>
      <c r="U54" s="83">
        <v>138642075</v>
      </c>
      <c r="V54" s="83">
        <v>84168</v>
      </c>
      <c r="W54" s="83">
        <v>120123824</v>
      </c>
      <c r="X54" s="83">
        <v>156698350</v>
      </c>
      <c r="Y54" s="83">
        <v>114446819</v>
      </c>
      <c r="Z54" s="83">
        <v>57962</v>
      </c>
      <c r="AA54" s="83">
        <v>131565468</v>
      </c>
      <c r="AB54" s="83">
        <v>159566046</v>
      </c>
      <c r="AC54" s="83">
        <v>211854553</v>
      </c>
      <c r="AD54" s="83">
        <v>816309</v>
      </c>
      <c r="AE54" s="83">
        <v>170317816</v>
      </c>
      <c r="AF54" s="83">
        <v>165994334</v>
      </c>
      <c r="AG54" s="83">
        <v>215786886</v>
      </c>
      <c r="AH54" s="83">
        <v>823079</v>
      </c>
      <c r="AI54" s="83">
        <v>173293826</v>
      </c>
      <c r="AJ54" s="132" t="s">
        <v>113</v>
      </c>
      <c r="AK54" s="132" t="s">
        <v>113</v>
      </c>
      <c r="AL54" s="132"/>
      <c r="AM54" s="132"/>
      <c r="AN54" s="132"/>
      <c r="AO54" s="132" t="s">
        <v>113</v>
      </c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</row>
    <row r="55" spans="1:78" ht="45.75" customHeight="1">
      <c r="A55" s="134">
        <v>49</v>
      </c>
      <c r="B55" s="134" t="s">
        <v>932</v>
      </c>
      <c r="C55" s="2">
        <v>42450</v>
      </c>
      <c r="D55" s="134" t="s">
        <v>446</v>
      </c>
      <c r="E55" s="134" t="s">
        <v>66</v>
      </c>
      <c r="F55" s="134" t="s">
        <v>460</v>
      </c>
      <c r="G55" s="3" t="s">
        <v>933</v>
      </c>
      <c r="H55" s="2">
        <v>41562</v>
      </c>
      <c r="I55" s="3" t="s">
        <v>934</v>
      </c>
      <c r="J55" s="134" t="s">
        <v>119</v>
      </c>
      <c r="K55" s="4" t="s">
        <v>935</v>
      </c>
      <c r="L55" s="8" t="s">
        <v>124</v>
      </c>
      <c r="M55" s="83">
        <v>1493846517</v>
      </c>
      <c r="N55" s="83">
        <v>3913985614.7199998</v>
      </c>
      <c r="O55" s="83">
        <v>180141499.69999999</v>
      </c>
      <c r="P55" s="83">
        <v>668134576</v>
      </c>
      <c r="Q55" s="83">
        <v>253457780</v>
      </c>
      <c r="R55" s="83">
        <v>13216628.359999999</v>
      </c>
      <c r="S55" s="83">
        <v>9271186</v>
      </c>
      <c r="T55" s="83">
        <v>375795763</v>
      </c>
      <c r="U55" s="83">
        <v>612616000</v>
      </c>
      <c r="V55" s="83">
        <v>20159672.73</v>
      </c>
      <c r="W55" s="83">
        <v>30892061</v>
      </c>
      <c r="X55" s="83">
        <v>176201198</v>
      </c>
      <c r="Y55" s="83">
        <v>737621200</v>
      </c>
      <c r="Z55" s="83">
        <v>36651562.869999997</v>
      </c>
      <c r="AA55" s="83">
        <v>39884031</v>
      </c>
      <c r="AB55" s="83">
        <v>133451210</v>
      </c>
      <c r="AC55" s="83">
        <v>723579014</v>
      </c>
      <c r="AD55" s="83">
        <v>39965247.869999997</v>
      </c>
      <c r="AE55" s="83">
        <v>93615789</v>
      </c>
      <c r="AF55" s="83">
        <v>140263770</v>
      </c>
      <c r="AG55" s="83">
        <v>520522855</v>
      </c>
      <c r="AH55" s="83">
        <v>40651484.869999997</v>
      </c>
      <c r="AI55" s="83">
        <v>99339078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2" t="s">
        <v>113</v>
      </c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</row>
    <row r="56" spans="1:78" ht="45.75" customHeight="1">
      <c r="A56" s="134">
        <v>50</v>
      </c>
      <c r="B56" s="134" t="s">
        <v>932</v>
      </c>
      <c r="C56" s="2">
        <v>42450</v>
      </c>
      <c r="D56" s="134" t="s">
        <v>446</v>
      </c>
      <c r="E56" s="134" t="s">
        <v>66</v>
      </c>
      <c r="F56" s="134" t="s">
        <v>937</v>
      </c>
      <c r="G56" s="3" t="s">
        <v>933</v>
      </c>
      <c r="H56" s="2">
        <v>41562</v>
      </c>
      <c r="I56" s="3" t="s">
        <v>934</v>
      </c>
      <c r="J56" s="134" t="s">
        <v>119</v>
      </c>
      <c r="K56" s="4" t="s">
        <v>935</v>
      </c>
      <c r="L56" s="8" t="s">
        <v>124</v>
      </c>
      <c r="M56" s="83" t="s">
        <v>78</v>
      </c>
      <c r="N56" s="83">
        <v>190853940</v>
      </c>
      <c r="O56" s="83">
        <v>102727986</v>
      </c>
      <c r="P56" s="83" t="s">
        <v>78</v>
      </c>
      <c r="Q56" s="83">
        <v>2800000</v>
      </c>
      <c r="R56" s="83" t="s">
        <v>78</v>
      </c>
      <c r="S56" s="83">
        <v>147368</v>
      </c>
      <c r="T56" s="83" t="s">
        <v>78</v>
      </c>
      <c r="U56" s="83">
        <v>2800000</v>
      </c>
      <c r="V56" s="83" t="s">
        <v>78</v>
      </c>
      <c r="W56" s="83">
        <v>147368</v>
      </c>
      <c r="X56" s="83" t="s">
        <v>78</v>
      </c>
      <c r="Y56" s="83">
        <v>2000000</v>
      </c>
      <c r="Z56" s="83" t="s">
        <v>78</v>
      </c>
      <c r="AA56" s="83">
        <v>32330000</v>
      </c>
      <c r="AB56" s="83" t="s">
        <v>78</v>
      </c>
      <c r="AC56" s="83">
        <v>106015866</v>
      </c>
      <c r="AD56" s="83" t="s">
        <v>78</v>
      </c>
      <c r="AE56" s="83">
        <v>34100000</v>
      </c>
      <c r="AF56" s="83" t="s">
        <v>78</v>
      </c>
      <c r="AG56" s="83">
        <v>73376324</v>
      </c>
      <c r="AH56" s="83" t="s">
        <v>78</v>
      </c>
      <c r="AI56" s="83">
        <v>35800000</v>
      </c>
      <c r="AJ56" s="132"/>
      <c r="AK56" s="132"/>
      <c r="AL56" s="132"/>
      <c r="AM56" s="132"/>
      <c r="AN56" s="132"/>
      <c r="AO56" s="132"/>
      <c r="AP56" s="132"/>
      <c r="AQ56" s="132"/>
      <c r="AR56" s="132"/>
      <c r="AS56" s="132" t="s">
        <v>113</v>
      </c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</row>
    <row r="57" spans="1:78" ht="45.75" customHeight="1">
      <c r="A57" s="134">
        <v>51</v>
      </c>
      <c r="B57" s="134" t="s">
        <v>932</v>
      </c>
      <c r="C57" s="2">
        <v>42450</v>
      </c>
      <c r="D57" s="134" t="s">
        <v>446</v>
      </c>
      <c r="E57" s="134" t="s">
        <v>66</v>
      </c>
      <c r="F57" s="134" t="s">
        <v>621</v>
      </c>
      <c r="G57" s="3" t="s">
        <v>933</v>
      </c>
      <c r="H57" s="2">
        <v>41562</v>
      </c>
      <c r="I57" s="3" t="s">
        <v>934</v>
      </c>
      <c r="J57" s="134" t="s">
        <v>119</v>
      </c>
      <c r="K57" s="4" t="s">
        <v>935</v>
      </c>
      <c r="L57" s="8" t="s">
        <v>124</v>
      </c>
      <c r="M57" s="83" t="s">
        <v>78</v>
      </c>
      <c r="N57" s="83">
        <v>378258340</v>
      </c>
      <c r="O57" s="83">
        <v>1021515700</v>
      </c>
      <c r="P57" s="83" t="s">
        <v>78</v>
      </c>
      <c r="Q57" s="83">
        <v>23500000</v>
      </c>
      <c r="R57" s="83" t="s">
        <v>78</v>
      </c>
      <c r="S57" s="83">
        <v>60520000</v>
      </c>
      <c r="T57" s="83" t="s">
        <v>78</v>
      </c>
      <c r="U57" s="83">
        <v>28634900</v>
      </c>
      <c r="V57" s="83" t="s">
        <v>78</v>
      </c>
      <c r="W57" s="83">
        <v>72520000</v>
      </c>
      <c r="X57" s="83" t="s">
        <v>78</v>
      </c>
      <c r="Y57" s="83">
        <v>28700000</v>
      </c>
      <c r="Z57" s="83" t="s">
        <v>78</v>
      </c>
      <c r="AA57" s="83">
        <v>72720000</v>
      </c>
      <c r="AB57" s="83" t="s">
        <v>78</v>
      </c>
      <c r="AC57" s="83">
        <v>110778000</v>
      </c>
      <c r="AD57" s="83" t="s">
        <v>78</v>
      </c>
      <c r="AE57" s="83">
        <v>331000000</v>
      </c>
      <c r="AF57" s="83" t="s">
        <v>78</v>
      </c>
      <c r="AG57" s="83">
        <v>116013900</v>
      </c>
      <c r="AH57" s="83" t="s">
        <v>78</v>
      </c>
      <c r="AI57" s="83">
        <v>346707700</v>
      </c>
      <c r="AJ57" s="132"/>
      <c r="AK57" s="132"/>
      <c r="AL57" s="132"/>
      <c r="AM57" s="132"/>
      <c r="AN57" s="132"/>
      <c r="AO57" s="132"/>
      <c r="AP57" s="132"/>
      <c r="AQ57" s="132"/>
      <c r="AR57" s="132"/>
      <c r="AS57" s="132" t="s">
        <v>113</v>
      </c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</row>
    <row r="58" spans="1:78" ht="45.75" customHeight="1">
      <c r="A58" s="134">
        <v>52</v>
      </c>
      <c r="B58" s="134" t="s">
        <v>932</v>
      </c>
      <c r="C58" s="2">
        <v>42450</v>
      </c>
      <c r="D58" s="134" t="s">
        <v>446</v>
      </c>
      <c r="E58" s="134" t="s">
        <v>66</v>
      </c>
      <c r="F58" s="134" t="s">
        <v>629</v>
      </c>
      <c r="G58" s="3" t="s">
        <v>933</v>
      </c>
      <c r="H58" s="2">
        <v>41562</v>
      </c>
      <c r="I58" s="3" t="s">
        <v>934</v>
      </c>
      <c r="J58" s="134" t="s">
        <v>119</v>
      </c>
      <c r="K58" s="4" t="s">
        <v>935</v>
      </c>
      <c r="L58" s="8" t="s">
        <v>124</v>
      </c>
      <c r="M58" s="83">
        <v>13216215</v>
      </c>
      <c r="N58" s="83">
        <v>321500000</v>
      </c>
      <c r="O58" s="83">
        <v>2296200000</v>
      </c>
      <c r="P58" s="83">
        <v>4405405</v>
      </c>
      <c r="Q58" s="83">
        <v>27000000</v>
      </c>
      <c r="R58" s="83" t="s">
        <v>78</v>
      </c>
      <c r="S58" s="83">
        <v>394100000</v>
      </c>
      <c r="T58" s="83">
        <v>4405405</v>
      </c>
      <c r="U58" s="83">
        <v>33000000</v>
      </c>
      <c r="V58" s="83" t="s">
        <v>78</v>
      </c>
      <c r="W58" s="83" t="s">
        <v>938</v>
      </c>
      <c r="X58" s="83">
        <v>4405405</v>
      </c>
      <c r="Y58" s="83">
        <v>33000000</v>
      </c>
      <c r="Z58" s="83" t="s">
        <v>78</v>
      </c>
      <c r="AA58" s="83" t="s">
        <v>939</v>
      </c>
      <c r="AB58" s="83" t="s">
        <v>78</v>
      </c>
      <c r="AC58" s="83">
        <v>107250000</v>
      </c>
      <c r="AD58" s="83" t="s">
        <v>78</v>
      </c>
      <c r="AE58" s="83" t="s">
        <v>940</v>
      </c>
      <c r="AF58" s="83" t="s">
        <v>78</v>
      </c>
      <c r="AG58" s="83">
        <v>78250000</v>
      </c>
      <c r="AH58" s="83" t="s">
        <v>78</v>
      </c>
      <c r="AI58" s="83" t="s">
        <v>941</v>
      </c>
      <c r="AJ58" s="132"/>
      <c r="AK58" s="132"/>
      <c r="AL58" s="132"/>
      <c r="AM58" s="132" t="s">
        <v>113</v>
      </c>
      <c r="AN58" s="132"/>
      <c r="AO58" s="132"/>
      <c r="AP58" s="132"/>
      <c r="AQ58" s="132"/>
      <c r="AR58" s="132"/>
      <c r="AS58" s="132" t="s">
        <v>113</v>
      </c>
      <c r="AT58" s="132"/>
      <c r="AU58" s="132"/>
      <c r="AV58" s="132"/>
      <c r="AW58" s="132" t="s">
        <v>113</v>
      </c>
      <c r="AX58" s="132" t="s">
        <v>113</v>
      </c>
      <c r="AY58" s="132" t="s">
        <v>113</v>
      </c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</row>
    <row r="59" spans="1:78" ht="45.75" customHeight="1">
      <c r="A59" s="134">
        <v>53</v>
      </c>
      <c r="B59" s="134" t="s">
        <v>932</v>
      </c>
      <c r="C59" s="2">
        <v>42450</v>
      </c>
      <c r="D59" s="134" t="s">
        <v>446</v>
      </c>
      <c r="E59" s="134" t="s">
        <v>66</v>
      </c>
      <c r="F59" s="134" t="s">
        <v>450</v>
      </c>
      <c r="G59" s="3" t="s">
        <v>933</v>
      </c>
      <c r="H59" s="2">
        <v>41562</v>
      </c>
      <c r="I59" s="3" t="s">
        <v>934</v>
      </c>
      <c r="J59" s="134" t="s">
        <v>119</v>
      </c>
      <c r="K59" s="4" t="s">
        <v>935</v>
      </c>
      <c r="L59" s="8" t="s">
        <v>124</v>
      </c>
      <c r="M59" s="83">
        <v>367387100</v>
      </c>
      <c r="N59" s="83">
        <v>1109536420</v>
      </c>
      <c r="O59" s="83">
        <v>3060857638</v>
      </c>
      <c r="P59" s="83">
        <v>53431900</v>
      </c>
      <c r="Q59" s="83">
        <v>117831900</v>
      </c>
      <c r="R59" s="83" t="s">
        <v>78</v>
      </c>
      <c r="S59" s="83">
        <v>540700000</v>
      </c>
      <c r="T59" s="83">
        <v>90899200</v>
      </c>
      <c r="U59" s="83">
        <v>180899200</v>
      </c>
      <c r="V59" s="83" t="s">
        <v>78</v>
      </c>
      <c r="W59" s="83">
        <v>289600000</v>
      </c>
      <c r="X59" s="83" t="s">
        <v>78</v>
      </c>
      <c r="Y59" s="83">
        <v>91700000</v>
      </c>
      <c r="Z59" s="83" t="s">
        <v>78</v>
      </c>
      <c r="AA59" s="83">
        <v>571200000</v>
      </c>
      <c r="AB59" s="83" t="s">
        <v>78</v>
      </c>
      <c r="AC59" s="83">
        <v>198461473</v>
      </c>
      <c r="AD59" s="83" t="s">
        <v>78</v>
      </c>
      <c r="AE59" s="83">
        <v>728400000</v>
      </c>
      <c r="AF59" s="83" t="s">
        <v>78</v>
      </c>
      <c r="AG59" s="83">
        <v>211631447</v>
      </c>
      <c r="AH59" s="83" t="s">
        <v>78</v>
      </c>
      <c r="AI59" s="83">
        <v>758400000</v>
      </c>
      <c r="AJ59" s="132" t="s">
        <v>113</v>
      </c>
      <c r="AK59" s="132" t="s">
        <v>113</v>
      </c>
      <c r="AL59" s="132"/>
      <c r="AM59" s="132" t="s">
        <v>113</v>
      </c>
      <c r="AN59" s="132"/>
      <c r="AO59" s="132"/>
      <c r="AP59" s="132"/>
      <c r="AQ59" s="132"/>
      <c r="AR59" s="132"/>
      <c r="AS59" s="132" t="s">
        <v>113</v>
      </c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 t="s">
        <v>113</v>
      </c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</row>
    <row r="60" spans="1:78" ht="45.75" customHeight="1">
      <c r="A60" s="134">
        <v>54</v>
      </c>
      <c r="B60" s="134" t="s">
        <v>932</v>
      </c>
      <c r="C60" s="2">
        <v>42450</v>
      </c>
      <c r="D60" s="134" t="s">
        <v>446</v>
      </c>
      <c r="E60" s="134" t="s">
        <v>66</v>
      </c>
      <c r="F60" s="134" t="s">
        <v>452</v>
      </c>
      <c r="G60" s="3" t="s">
        <v>933</v>
      </c>
      <c r="H60" s="2">
        <v>41562</v>
      </c>
      <c r="I60" s="3" t="s">
        <v>934</v>
      </c>
      <c r="J60" s="134" t="s">
        <v>119</v>
      </c>
      <c r="K60" s="4" t="s">
        <v>935</v>
      </c>
      <c r="L60" s="8" t="s">
        <v>124</v>
      </c>
      <c r="M60" s="83">
        <v>284896121</v>
      </c>
      <c r="N60" s="83">
        <v>498810151</v>
      </c>
      <c r="O60" s="83">
        <v>2352740859</v>
      </c>
      <c r="P60" s="83">
        <v>1343160</v>
      </c>
      <c r="Q60" s="83">
        <v>124766700</v>
      </c>
      <c r="R60" s="83" t="s">
        <v>78</v>
      </c>
      <c r="S60" s="83">
        <v>333033478</v>
      </c>
      <c r="T60" s="83">
        <v>2009820</v>
      </c>
      <c r="U60" s="83">
        <v>137725600</v>
      </c>
      <c r="V60" s="83" t="s">
        <v>78</v>
      </c>
      <c r="W60" s="83">
        <v>323315330</v>
      </c>
      <c r="X60" s="83">
        <v>106557620</v>
      </c>
      <c r="Y60" s="83">
        <v>33177800</v>
      </c>
      <c r="Z60" s="83" t="s">
        <v>78</v>
      </c>
      <c r="AA60" s="83">
        <v>346499323</v>
      </c>
      <c r="AB60" s="83">
        <v>85651743</v>
      </c>
      <c r="AC60" s="83">
        <v>22733776</v>
      </c>
      <c r="AD60" s="83" t="s">
        <v>78</v>
      </c>
      <c r="AE60" s="83">
        <v>553100905</v>
      </c>
      <c r="AF60" s="83">
        <v>89333778</v>
      </c>
      <c r="AG60" s="83">
        <v>20619275</v>
      </c>
      <c r="AH60" s="83" t="s">
        <v>78</v>
      </c>
      <c r="AI60" s="83">
        <v>429100233</v>
      </c>
      <c r="AJ60" s="132" t="s">
        <v>113</v>
      </c>
      <c r="AK60" s="132" t="s">
        <v>113</v>
      </c>
      <c r="AL60" s="132"/>
      <c r="AM60" s="132"/>
      <c r="AN60" s="132"/>
      <c r="AO60" s="132"/>
      <c r="AP60" s="132"/>
      <c r="AQ60" s="132"/>
      <c r="AR60" s="132"/>
      <c r="AS60" s="132" t="s">
        <v>113</v>
      </c>
      <c r="AT60" s="132"/>
      <c r="AU60" s="132" t="s">
        <v>113</v>
      </c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 t="s">
        <v>113</v>
      </c>
      <c r="BM60" s="132" t="s">
        <v>113</v>
      </c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</row>
    <row r="61" spans="1:78" ht="45.75" customHeight="1">
      <c r="A61" s="134">
        <v>55</v>
      </c>
      <c r="B61" s="134" t="s">
        <v>932</v>
      </c>
      <c r="C61" s="2">
        <v>42450</v>
      </c>
      <c r="D61" s="134" t="s">
        <v>446</v>
      </c>
      <c r="E61" s="134" t="s">
        <v>66</v>
      </c>
      <c r="F61" s="134" t="s">
        <v>627</v>
      </c>
      <c r="G61" s="3" t="s">
        <v>933</v>
      </c>
      <c r="H61" s="2">
        <v>41562</v>
      </c>
      <c r="I61" s="3" t="s">
        <v>934</v>
      </c>
      <c r="J61" s="134" t="s">
        <v>119</v>
      </c>
      <c r="K61" s="4" t="s">
        <v>935</v>
      </c>
      <c r="L61" s="8" t="s">
        <v>124</v>
      </c>
      <c r="M61" s="83">
        <v>1295864130</v>
      </c>
      <c r="N61" s="83">
        <v>433214588</v>
      </c>
      <c r="O61" s="83">
        <v>1325719808</v>
      </c>
      <c r="P61" s="83">
        <v>256333330</v>
      </c>
      <c r="Q61" s="83">
        <v>25100000</v>
      </c>
      <c r="R61" s="83" t="s">
        <v>78</v>
      </c>
      <c r="S61" s="83">
        <v>279800000</v>
      </c>
      <c r="T61" s="83">
        <v>257946660</v>
      </c>
      <c r="U61" s="83">
        <v>33368080</v>
      </c>
      <c r="V61" s="83" t="s">
        <v>78</v>
      </c>
      <c r="W61" s="83">
        <v>372100000</v>
      </c>
      <c r="X61" s="83">
        <v>259233060</v>
      </c>
      <c r="Y61" s="83">
        <v>33368070</v>
      </c>
      <c r="Z61" s="83" t="s">
        <v>78</v>
      </c>
      <c r="AA61" s="83">
        <v>372300000</v>
      </c>
      <c r="AB61" s="83">
        <v>260525892</v>
      </c>
      <c r="AC61" s="83">
        <v>32650750</v>
      </c>
      <c r="AD61" s="83" t="s">
        <v>78</v>
      </c>
      <c r="AE61" s="83">
        <v>90614808</v>
      </c>
      <c r="AF61" s="83">
        <v>261825188</v>
      </c>
      <c r="AG61" s="83">
        <v>35313288</v>
      </c>
      <c r="AH61" s="83" t="s">
        <v>78</v>
      </c>
      <c r="AI61" s="83">
        <v>158905000</v>
      </c>
      <c r="AJ61" s="132" t="s">
        <v>113</v>
      </c>
      <c r="AK61" s="132" t="s">
        <v>113</v>
      </c>
      <c r="AL61" s="132"/>
      <c r="AM61" s="132"/>
      <c r="AN61" s="132"/>
      <c r="AO61" s="132"/>
      <c r="AP61" s="132"/>
      <c r="AQ61" s="132"/>
      <c r="AR61" s="132"/>
      <c r="AS61" s="132" t="s">
        <v>113</v>
      </c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</row>
    <row r="62" spans="1:78" ht="45.75" customHeight="1">
      <c r="A62" s="134">
        <v>56</v>
      </c>
      <c r="B62" s="134" t="s">
        <v>942</v>
      </c>
      <c r="C62" s="2">
        <v>42453</v>
      </c>
      <c r="D62" s="134" t="s">
        <v>446</v>
      </c>
      <c r="E62" s="134" t="s">
        <v>66</v>
      </c>
      <c r="F62" s="134" t="s">
        <v>492</v>
      </c>
      <c r="G62" s="3" t="s">
        <v>943</v>
      </c>
      <c r="H62" s="2">
        <v>41333</v>
      </c>
      <c r="I62" s="3" t="s">
        <v>944</v>
      </c>
      <c r="J62" s="134" t="s">
        <v>945</v>
      </c>
      <c r="K62" s="4" t="s">
        <v>946</v>
      </c>
      <c r="L62" s="8" t="s">
        <v>76</v>
      </c>
      <c r="M62" s="83">
        <f>523456.2+P62</f>
        <v>586373.5</v>
      </c>
      <c r="N62" s="83">
        <f>94446.8+Q62</f>
        <v>125445.8</v>
      </c>
      <c r="O62" s="83">
        <f>1393142+S62</f>
        <v>1540062</v>
      </c>
      <c r="P62" s="83">
        <v>62917.3</v>
      </c>
      <c r="Q62" s="83">
        <v>30999</v>
      </c>
      <c r="R62" s="83" t="s">
        <v>78</v>
      </c>
      <c r="S62" s="83">
        <v>146920</v>
      </c>
      <c r="T62" s="83" t="s">
        <v>78</v>
      </c>
      <c r="U62" s="83" t="s">
        <v>78</v>
      </c>
      <c r="V62" s="83" t="s">
        <v>78</v>
      </c>
      <c r="W62" s="83" t="s">
        <v>78</v>
      </c>
      <c r="X62" s="83" t="s">
        <v>78</v>
      </c>
      <c r="Y62" s="83" t="s">
        <v>78</v>
      </c>
      <c r="Z62" s="83" t="s">
        <v>78</v>
      </c>
      <c r="AA62" s="83" t="s">
        <v>78</v>
      </c>
      <c r="AB62" s="83" t="s">
        <v>78</v>
      </c>
      <c r="AC62" s="83" t="s">
        <v>78</v>
      </c>
      <c r="AD62" s="83" t="s">
        <v>78</v>
      </c>
      <c r="AE62" s="83" t="s">
        <v>78</v>
      </c>
      <c r="AF62" s="83" t="s">
        <v>78</v>
      </c>
      <c r="AG62" s="83" t="s">
        <v>78</v>
      </c>
      <c r="AH62" s="83" t="s">
        <v>78</v>
      </c>
      <c r="AI62" s="83" t="s">
        <v>78</v>
      </c>
      <c r="AJ62" s="132" t="s">
        <v>113</v>
      </c>
      <c r="AK62" s="132" t="s">
        <v>113</v>
      </c>
      <c r="AL62" s="132" t="s">
        <v>113</v>
      </c>
      <c r="AM62" s="132"/>
      <c r="AN62" s="132"/>
      <c r="AO62" s="132"/>
      <c r="AP62" s="132"/>
      <c r="AQ62" s="132"/>
      <c r="AR62" s="132"/>
      <c r="AS62" s="132"/>
      <c r="AT62" s="132" t="s">
        <v>113</v>
      </c>
      <c r="AU62" s="132"/>
      <c r="AV62" s="132" t="s">
        <v>113</v>
      </c>
      <c r="AW62" s="132" t="s">
        <v>113</v>
      </c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</row>
    <row r="63" spans="1:78" ht="45.75" customHeight="1">
      <c r="A63" s="134">
        <v>57</v>
      </c>
      <c r="B63" s="134" t="s">
        <v>942</v>
      </c>
      <c r="C63" s="2">
        <v>42453</v>
      </c>
      <c r="D63" s="134" t="s">
        <v>446</v>
      </c>
      <c r="E63" s="134" t="s">
        <v>66</v>
      </c>
      <c r="F63" s="134" t="s">
        <v>490</v>
      </c>
      <c r="G63" s="3" t="s">
        <v>943</v>
      </c>
      <c r="H63" s="2">
        <v>41333</v>
      </c>
      <c r="I63" s="3" t="s">
        <v>944</v>
      </c>
      <c r="J63" s="134" t="s">
        <v>945</v>
      </c>
      <c r="K63" s="4" t="s">
        <v>946</v>
      </c>
      <c r="L63" s="8" t="s">
        <v>76</v>
      </c>
      <c r="M63" s="83">
        <f>527582.9+P63</f>
        <v>548937.70000000007</v>
      </c>
      <c r="N63" s="83">
        <f>525945.2+Q63</f>
        <v>622204.6</v>
      </c>
      <c r="O63" s="83">
        <f>3623069+S63</f>
        <v>3820454</v>
      </c>
      <c r="P63" s="83">
        <v>21354.799999999999</v>
      </c>
      <c r="Q63" s="83">
        <v>96259.4</v>
      </c>
      <c r="R63" s="83" t="s">
        <v>78</v>
      </c>
      <c r="S63" s="83">
        <v>197385</v>
      </c>
      <c r="T63" s="83" t="s">
        <v>78</v>
      </c>
      <c r="U63" s="83" t="s">
        <v>78</v>
      </c>
      <c r="V63" s="83" t="s">
        <v>78</v>
      </c>
      <c r="W63" s="83" t="s">
        <v>78</v>
      </c>
      <c r="X63" s="83" t="s">
        <v>78</v>
      </c>
      <c r="Y63" s="83" t="s">
        <v>78</v>
      </c>
      <c r="Z63" s="83" t="s">
        <v>78</v>
      </c>
      <c r="AA63" s="83" t="s">
        <v>78</v>
      </c>
      <c r="AB63" s="83" t="s">
        <v>78</v>
      </c>
      <c r="AC63" s="83" t="s">
        <v>78</v>
      </c>
      <c r="AD63" s="83" t="s">
        <v>78</v>
      </c>
      <c r="AE63" s="83" t="s">
        <v>78</v>
      </c>
      <c r="AF63" s="83" t="s">
        <v>78</v>
      </c>
      <c r="AG63" s="83" t="s">
        <v>78</v>
      </c>
      <c r="AH63" s="83" t="s">
        <v>78</v>
      </c>
      <c r="AI63" s="83" t="s">
        <v>78</v>
      </c>
      <c r="AJ63" s="132" t="s">
        <v>113</v>
      </c>
      <c r="AK63" s="132" t="s">
        <v>113</v>
      </c>
      <c r="AL63" s="132" t="s">
        <v>113</v>
      </c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 t="s">
        <v>113</v>
      </c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 t="s">
        <v>113</v>
      </c>
    </row>
    <row r="64" spans="1:78" ht="45.75" customHeight="1">
      <c r="A64" s="134">
        <v>58</v>
      </c>
      <c r="B64" s="134" t="s">
        <v>942</v>
      </c>
      <c r="C64" s="2">
        <v>42453</v>
      </c>
      <c r="D64" s="134" t="s">
        <v>446</v>
      </c>
      <c r="E64" s="134" t="s">
        <v>66</v>
      </c>
      <c r="F64" s="134" t="s">
        <v>450</v>
      </c>
      <c r="G64" s="3" t="s">
        <v>943</v>
      </c>
      <c r="H64" s="2">
        <v>41333</v>
      </c>
      <c r="I64" s="3" t="s">
        <v>944</v>
      </c>
      <c r="J64" s="134" t="s">
        <v>947</v>
      </c>
      <c r="K64" s="4" t="s">
        <v>946</v>
      </c>
      <c r="L64" s="8" t="s">
        <v>76</v>
      </c>
      <c r="M64" s="83">
        <v>24316.6</v>
      </c>
      <c r="N64" s="83">
        <v>44051.9</v>
      </c>
      <c r="O64" s="83">
        <v>91600</v>
      </c>
      <c r="P64" s="83">
        <v>24316.6</v>
      </c>
      <c r="Q64" s="83">
        <v>44051.9</v>
      </c>
      <c r="R64" s="83" t="s">
        <v>78</v>
      </c>
      <c r="S64" s="83">
        <v>91600</v>
      </c>
      <c r="T64" s="83" t="s">
        <v>78</v>
      </c>
      <c r="U64" s="83" t="s">
        <v>78</v>
      </c>
      <c r="V64" s="83" t="s">
        <v>78</v>
      </c>
      <c r="W64" s="83" t="s">
        <v>78</v>
      </c>
      <c r="X64" s="83" t="s">
        <v>78</v>
      </c>
      <c r="Y64" s="83" t="s">
        <v>78</v>
      </c>
      <c r="Z64" s="83" t="s">
        <v>78</v>
      </c>
      <c r="AA64" s="83" t="s">
        <v>78</v>
      </c>
      <c r="AB64" s="83" t="s">
        <v>78</v>
      </c>
      <c r="AC64" s="83" t="s">
        <v>78</v>
      </c>
      <c r="AD64" s="83" t="s">
        <v>78</v>
      </c>
      <c r="AE64" s="83" t="s">
        <v>78</v>
      </c>
      <c r="AF64" s="83" t="s">
        <v>78</v>
      </c>
      <c r="AG64" s="83" t="s">
        <v>78</v>
      </c>
      <c r="AH64" s="83" t="s">
        <v>78</v>
      </c>
      <c r="AI64" s="83" t="s">
        <v>78</v>
      </c>
      <c r="AJ64" s="132" t="s">
        <v>113</v>
      </c>
      <c r="AK64" s="132" t="s">
        <v>113</v>
      </c>
      <c r="AL64" s="132"/>
      <c r="AM64" s="132"/>
      <c r="AN64" s="132"/>
      <c r="AO64" s="132"/>
      <c r="AP64" s="132"/>
      <c r="AQ64" s="132"/>
      <c r="AR64" s="132"/>
      <c r="AS64" s="132" t="s">
        <v>113</v>
      </c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 t="s">
        <v>113</v>
      </c>
      <c r="BL64" s="132" t="s">
        <v>113</v>
      </c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</row>
    <row r="65" spans="1:78" ht="45.75" customHeight="1">
      <c r="A65" s="134">
        <v>59</v>
      </c>
      <c r="B65" s="134" t="s">
        <v>942</v>
      </c>
      <c r="C65" s="2">
        <v>42453</v>
      </c>
      <c r="D65" s="134" t="s">
        <v>446</v>
      </c>
      <c r="E65" s="134" t="s">
        <v>66</v>
      </c>
      <c r="F65" s="134" t="s">
        <v>466</v>
      </c>
      <c r="G65" s="3" t="s">
        <v>943</v>
      </c>
      <c r="H65" s="2">
        <v>41333</v>
      </c>
      <c r="I65" s="3" t="s">
        <v>944</v>
      </c>
      <c r="J65" s="134" t="s">
        <v>947</v>
      </c>
      <c r="K65" s="4" t="s">
        <v>946</v>
      </c>
      <c r="L65" s="8" t="s">
        <v>76</v>
      </c>
      <c r="M65" s="83" t="s">
        <v>78</v>
      </c>
      <c r="N65" s="83">
        <v>10000</v>
      </c>
      <c r="O65" s="83">
        <v>62980</v>
      </c>
      <c r="P65" s="83" t="s">
        <v>78</v>
      </c>
      <c r="Q65" s="83">
        <v>10000</v>
      </c>
      <c r="R65" s="83" t="s">
        <v>78</v>
      </c>
      <c r="S65" s="83">
        <v>62980</v>
      </c>
      <c r="T65" s="83" t="s">
        <v>78</v>
      </c>
      <c r="U65" s="83" t="s">
        <v>78</v>
      </c>
      <c r="V65" s="83" t="s">
        <v>78</v>
      </c>
      <c r="W65" s="83" t="s">
        <v>78</v>
      </c>
      <c r="X65" s="83" t="s">
        <v>78</v>
      </c>
      <c r="Y65" s="83" t="s">
        <v>78</v>
      </c>
      <c r="Z65" s="83" t="s">
        <v>78</v>
      </c>
      <c r="AA65" s="83" t="s">
        <v>78</v>
      </c>
      <c r="AB65" s="83" t="s">
        <v>78</v>
      </c>
      <c r="AC65" s="83" t="s">
        <v>78</v>
      </c>
      <c r="AD65" s="83" t="s">
        <v>78</v>
      </c>
      <c r="AE65" s="83" t="s">
        <v>78</v>
      </c>
      <c r="AF65" s="83" t="s">
        <v>78</v>
      </c>
      <c r="AG65" s="83" t="s">
        <v>78</v>
      </c>
      <c r="AH65" s="83" t="s">
        <v>78</v>
      </c>
      <c r="AI65" s="83" t="s">
        <v>78</v>
      </c>
      <c r="AJ65" s="132"/>
      <c r="AK65" s="132" t="s">
        <v>113</v>
      </c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</row>
    <row r="66" spans="1:78" ht="45.75" customHeight="1">
      <c r="A66" s="134">
        <v>60</v>
      </c>
      <c r="B66" s="134" t="s">
        <v>942</v>
      </c>
      <c r="C66" s="2">
        <v>42453</v>
      </c>
      <c r="D66" s="134" t="s">
        <v>446</v>
      </c>
      <c r="E66" s="134" t="s">
        <v>66</v>
      </c>
      <c r="F66" s="134" t="s">
        <v>452</v>
      </c>
      <c r="G66" s="3" t="s">
        <v>943</v>
      </c>
      <c r="H66" s="2">
        <v>41333</v>
      </c>
      <c r="I66" s="3" t="s">
        <v>944</v>
      </c>
      <c r="J66" s="134" t="s">
        <v>948</v>
      </c>
      <c r="K66" s="4" t="s">
        <v>946</v>
      </c>
      <c r="L66" s="8" t="s">
        <v>76</v>
      </c>
      <c r="M66" s="83">
        <v>65199.1</v>
      </c>
      <c r="N66" s="83">
        <v>8044.6</v>
      </c>
      <c r="O66" s="83">
        <v>104942.6</v>
      </c>
      <c r="P66" s="83">
        <v>65199.1</v>
      </c>
      <c r="Q66" s="83">
        <v>8044.6</v>
      </c>
      <c r="R66" s="83" t="s">
        <v>78</v>
      </c>
      <c r="S66" s="83">
        <v>104942.6</v>
      </c>
      <c r="T66" s="83" t="s">
        <v>78</v>
      </c>
      <c r="U66" s="83" t="s">
        <v>78</v>
      </c>
      <c r="V66" s="83" t="s">
        <v>78</v>
      </c>
      <c r="W66" s="83" t="s">
        <v>78</v>
      </c>
      <c r="X66" s="83" t="s">
        <v>78</v>
      </c>
      <c r="Y66" s="83" t="s">
        <v>78</v>
      </c>
      <c r="Z66" s="83" t="s">
        <v>78</v>
      </c>
      <c r="AA66" s="83" t="s">
        <v>78</v>
      </c>
      <c r="AB66" s="83" t="s">
        <v>78</v>
      </c>
      <c r="AC66" s="83" t="s">
        <v>78</v>
      </c>
      <c r="AD66" s="83" t="s">
        <v>78</v>
      </c>
      <c r="AE66" s="83" t="s">
        <v>78</v>
      </c>
      <c r="AF66" s="83" t="s">
        <v>78</v>
      </c>
      <c r="AG66" s="83" t="s">
        <v>78</v>
      </c>
      <c r="AH66" s="83" t="s">
        <v>78</v>
      </c>
      <c r="AI66" s="83" t="s">
        <v>78</v>
      </c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 t="s">
        <v>113</v>
      </c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 t="s">
        <v>113</v>
      </c>
      <c r="BM66" s="132" t="s">
        <v>113</v>
      </c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</row>
    <row r="67" spans="1:78" ht="45.75" customHeight="1">
      <c r="A67" s="134">
        <v>61</v>
      </c>
      <c r="B67" s="134" t="s">
        <v>942</v>
      </c>
      <c r="C67" s="2">
        <v>42453</v>
      </c>
      <c r="D67" s="134" t="s">
        <v>446</v>
      </c>
      <c r="E67" s="134" t="s">
        <v>66</v>
      </c>
      <c r="F67" s="134" t="s">
        <v>464</v>
      </c>
      <c r="G67" s="3" t="s">
        <v>943</v>
      </c>
      <c r="H67" s="2">
        <v>41333</v>
      </c>
      <c r="I67" s="3" t="s">
        <v>944</v>
      </c>
      <c r="J67" s="134" t="s">
        <v>945</v>
      </c>
      <c r="K67" s="4" t="s">
        <v>946</v>
      </c>
      <c r="L67" s="8" t="s">
        <v>76</v>
      </c>
      <c r="M67" s="83">
        <v>192230.5</v>
      </c>
      <c r="N67" s="83">
        <f>65256.4+Q67</f>
        <v>130756.4</v>
      </c>
      <c r="O67" s="83">
        <f>1198770+S67</f>
        <v>1242840</v>
      </c>
      <c r="P67" s="83" t="s">
        <v>78</v>
      </c>
      <c r="Q67" s="83">
        <v>65500</v>
      </c>
      <c r="R67" s="83" t="s">
        <v>78</v>
      </c>
      <c r="S67" s="83">
        <v>44070</v>
      </c>
      <c r="T67" s="83" t="s">
        <v>78</v>
      </c>
      <c r="U67" s="83" t="s">
        <v>78</v>
      </c>
      <c r="V67" s="83" t="s">
        <v>78</v>
      </c>
      <c r="W67" s="83" t="s">
        <v>78</v>
      </c>
      <c r="X67" s="83" t="s">
        <v>78</v>
      </c>
      <c r="Y67" s="83" t="s">
        <v>78</v>
      </c>
      <c r="Z67" s="83" t="s">
        <v>78</v>
      </c>
      <c r="AA67" s="83" t="s">
        <v>78</v>
      </c>
      <c r="AB67" s="83" t="s">
        <v>78</v>
      </c>
      <c r="AC67" s="83" t="s">
        <v>78</v>
      </c>
      <c r="AD67" s="83" t="s">
        <v>78</v>
      </c>
      <c r="AE67" s="83" t="s">
        <v>78</v>
      </c>
      <c r="AF67" s="83" t="s">
        <v>78</v>
      </c>
      <c r="AG67" s="83" t="s">
        <v>78</v>
      </c>
      <c r="AH67" s="83" t="s">
        <v>78</v>
      </c>
      <c r="AI67" s="83" t="s">
        <v>78</v>
      </c>
      <c r="AJ67" s="132" t="s">
        <v>113</v>
      </c>
      <c r="AK67" s="132" t="s">
        <v>113</v>
      </c>
      <c r="AL67" s="132"/>
      <c r="AM67" s="132"/>
      <c r="AN67" s="132"/>
      <c r="AO67" s="132" t="s">
        <v>113</v>
      </c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</row>
    <row r="68" spans="1:78" ht="45.75" customHeight="1">
      <c r="A68" s="134">
        <v>62</v>
      </c>
      <c r="B68" s="134" t="s">
        <v>942</v>
      </c>
      <c r="C68" s="2">
        <v>42453</v>
      </c>
      <c r="D68" s="134" t="s">
        <v>446</v>
      </c>
      <c r="E68" s="134" t="s">
        <v>66</v>
      </c>
      <c r="F68" s="134" t="s">
        <v>949</v>
      </c>
      <c r="G68" s="3" t="s">
        <v>943</v>
      </c>
      <c r="H68" s="2">
        <v>41333</v>
      </c>
      <c r="I68" s="3" t="s">
        <v>944</v>
      </c>
      <c r="J68" s="134" t="s">
        <v>945</v>
      </c>
      <c r="K68" s="4" t="s">
        <v>946</v>
      </c>
      <c r="L68" s="8" t="s">
        <v>76</v>
      </c>
      <c r="M68" s="83"/>
      <c r="N68" s="83"/>
      <c r="O68" s="83"/>
      <c r="P68" s="83">
        <v>1433.1</v>
      </c>
      <c r="Q68" s="83">
        <v>7000</v>
      </c>
      <c r="R68" s="83" t="s">
        <v>78</v>
      </c>
      <c r="S68" s="83" t="s">
        <v>78</v>
      </c>
      <c r="T68" s="83" t="s">
        <v>78</v>
      </c>
      <c r="U68" s="83" t="s">
        <v>78</v>
      </c>
      <c r="V68" s="83" t="s">
        <v>78</v>
      </c>
      <c r="W68" s="83" t="s">
        <v>78</v>
      </c>
      <c r="X68" s="83" t="s">
        <v>78</v>
      </c>
      <c r="Y68" s="83" t="s">
        <v>78</v>
      </c>
      <c r="Z68" s="83" t="s">
        <v>78</v>
      </c>
      <c r="AA68" s="83" t="s">
        <v>78</v>
      </c>
      <c r="AB68" s="83" t="s">
        <v>78</v>
      </c>
      <c r="AC68" s="83" t="s">
        <v>78</v>
      </c>
      <c r="AD68" s="83" t="s">
        <v>78</v>
      </c>
      <c r="AE68" s="83" t="s">
        <v>78</v>
      </c>
      <c r="AF68" s="83" t="s">
        <v>78</v>
      </c>
      <c r="AG68" s="83" t="s">
        <v>78</v>
      </c>
      <c r="AH68" s="83" t="s">
        <v>78</v>
      </c>
      <c r="AI68" s="83" t="s">
        <v>78</v>
      </c>
      <c r="AJ68" s="132"/>
      <c r="AK68" s="132"/>
      <c r="AL68" s="132"/>
      <c r="AM68" s="132" t="s">
        <v>113</v>
      </c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</row>
    <row r="69" spans="1:78" ht="45.75" customHeight="1">
      <c r="A69" s="134">
        <v>63</v>
      </c>
      <c r="B69" s="134" t="s">
        <v>942</v>
      </c>
      <c r="C69" s="2">
        <v>42453</v>
      </c>
      <c r="D69" s="134" t="s">
        <v>446</v>
      </c>
      <c r="E69" s="134" t="s">
        <v>66</v>
      </c>
      <c r="F69" s="134" t="s">
        <v>950</v>
      </c>
      <c r="G69" s="3" t="s">
        <v>943</v>
      </c>
      <c r="H69" s="2">
        <v>41333</v>
      </c>
      <c r="I69" s="3" t="s">
        <v>944</v>
      </c>
      <c r="J69" s="134" t="s">
        <v>951</v>
      </c>
      <c r="K69" s="4" t="s">
        <v>946</v>
      </c>
      <c r="L69" s="8" t="s">
        <v>76</v>
      </c>
      <c r="M69" s="83">
        <v>33847</v>
      </c>
      <c r="N69" s="83">
        <f>20239+Q69</f>
        <v>36919</v>
      </c>
      <c r="O69" s="83">
        <f>140078+S69</f>
        <v>256325</v>
      </c>
      <c r="P69" s="83" t="s">
        <v>78</v>
      </c>
      <c r="Q69" s="83">
        <v>16680</v>
      </c>
      <c r="R69" s="83" t="s">
        <v>78</v>
      </c>
      <c r="S69" s="83">
        <v>116247</v>
      </c>
      <c r="T69" s="83" t="s">
        <v>78</v>
      </c>
      <c r="U69" s="83" t="s">
        <v>78</v>
      </c>
      <c r="V69" s="83" t="s">
        <v>78</v>
      </c>
      <c r="W69" s="83" t="s">
        <v>78</v>
      </c>
      <c r="X69" s="83" t="s">
        <v>78</v>
      </c>
      <c r="Y69" s="83" t="s">
        <v>78</v>
      </c>
      <c r="Z69" s="83" t="s">
        <v>78</v>
      </c>
      <c r="AA69" s="83" t="s">
        <v>78</v>
      </c>
      <c r="AB69" s="83" t="s">
        <v>78</v>
      </c>
      <c r="AC69" s="83" t="s">
        <v>78</v>
      </c>
      <c r="AD69" s="83" t="s">
        <v>78</v>
      </c>
      <c r="AE69" s="83" t="s">
        <v>78</v>
      </c>
      <c r="AF69" s="83" t="s">
        <v>78</v>
      </c>
      <c r="AG69" s="83" t="s">
        <v>78</v>
      </c>
      <c r="AH69" s="83" t="s">
        <v>78</v>
      </c>
      <c r="AI69" s="83" t="s">
        <v>78</v>
      </c>
      <c r="AJ69" s="132"/>
      <c r="AK69" s="132"/>
      <c r="AL69" s="132"/>
      <c r="AM69" s="132"/>
      <c r="AN69" s="132"/>
      <c r="AO69" s="132"/>
      <c r="AP69" s="132"/>
      <c r="AQ69" s="132"/>
      <c r="AR69" s="132"/>
      <c r="AS69" s="132" t="s">
        <v>113</v>
      </c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</row>
    <row r="70" spans="1:78" ht="45.75" customHeight="1">
      <c r="A70" s="134">
        <v>64</v>
      </c>
      <c r="B70" s="134" t="s">
        <v>942</v>
      </c>
      <c r="C70" s="2">
        <v>42453</v>
      </c>
      <c r="D70" s="134" t="s">
        <v>446</v>
      </c>
      <c r="E70" s="134" t="s">
        <v>66</v>
      </c>
      <c r="F70" s="134" t="s">
        <v>952</v>
      </c>
      <c r="G70" s="3" t="s">
        <v>943</v>
      </c>
      <c r="H70" s="2">
        <v>41333</v>
      </c>
      <c r="I70" s="3" t="s">
        <v>944</v>
      </c>
      <c r="J70" s="134" t="s">
        <v>947</v>
      </c>
      <c r="K70" s="4" t="s">
        <v>946</v>
      </c>
      <c r="L70" s="8" t="s">
        <v>76</v>
      </c>
      <c r="M70" s="83" t="s">
        <v>78</v>
      </c>
      <c r="N70" s="83" t="s">
        <v>78</v>
      </c>
      <c r="O70" s="83" t="s">
        <v>78</v>
      </c>
      <c r="P70" s="83" t="s">
        <v>78</v>
      </c>
      <c r="Q70" s="83" t="s">
        <v>78</v>
      </c>
      <c r="R70" s="83" t="s">
        <v>78</v>
      </c>
      <c r="S70" s="83" t="s">
        <v>78</v>
      </c>
      <c r="T70" s="83" t="s">
        <v>78</v>
      </c>
      <c r="U70" s="83" t="s">
        <v>78</v>
      </c>
      <c r="V70" s="83" t="s">
        <v>78</v>
      </c>
      <c r="W70" s="83" t="s">
        <v>78</v>
      </c>
      <c r="X70" s="83" t="s">
        <v>78</v>
      </c>
      <c r="Y70" s="83" t="s">
        <v>78</v>
      </c>
      <c r="Z70" s="83" t="s">
        <v>78</v>
      </c>
      <c r="AA70" s="83" t="s">
        <v>78</v>
      </c>
      <c r="AB70" s="83" t="s">
        <v>78</v>
      </c>
      <c r="AC70" s="83" t="s">
        <v>78</v>
      </c>
      <c r="AD70" s="83" t="s">
        <v>78</v>
      </c>
      <c r="AE70" s="83" t="s">
        <v>78</v>
      </c>
      <c r="AF70" s="83" t="s">
        <v>78</v>
      </c>
      <c r="AG70" s="83" t="s">
        <v>78</v>
      </c>
      <c r="AH70" s="83" t="s">
        <v>78</v>
      </c>
      <c r="AI70" s="83" t="s">
        <v>78</v>
      </c>
      <c r="AJ70" s="132" t="s">
        <v>113</v>
      </c>
      <c r="AK70" s="132"/>
      <c r="AL70" s="132"/>
      <c r="AM70" s="132"/>
      <c r="AN70" s="132"/>
      <c r="AO70" s="132"/>
      <c r="AP70" s="132"/>
      <c r="AQ70" s="132"/>
      <c r="AR70" s="132"/>
      <c r="AS70" s="132" t="s">
        <v>113</v>
      </c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</row>
    <row r="71" spans="1:78" ht="45.75" customHeight="1">
      <c r="A71" s="134">
        <v>65</v>
      </c>
      <c r="B71" s="134" t="s">
        <v>942</v>
      </c>
      <c r="C71" s="2">
        <v>42453</v>
      </c>
      <c r="D71" s="134" t="s">
        <v>446</v>
      </c>
      <c r="E71" s="134" t="s">
        <v>66</v>
      </c>
      <c r="F71" s="134" t="s">
        <v>462</v>
      </c>
      <c r="G71" s="3" t="s">
        <v>943</v>
      </c>
      <c r="H71" s="2">
        <v>41333</v>
      </c>
      <c r="I71" s="3" t="s">
        <v>944</v>
      </c>
      <c r="J71" s="134" t="s">
        <v>945</v>
      </c>
      <c r="K71" s="4" t="s">
        <v>946</v>
      </c>
      <c r="L71" s="8" t="s">
        <v>76</v>
      </c>
      <c r="M71" s="83" t="s">
        <v>78</v>
      </c>
      <c r="N71" s="83">
        <f>82816.4+Q71</f>
        <v>102816.4</v>
      </c>
      <c r="O71" s="83">
        <v>120397</v>
      </c>
      <c r="P71" s="83" t="s">
        <v>78</v>
      </c>
      <c r="Q71" s="83">
        <v>20000</v>
      </c>
      <c r="R71" s="83" t="s">
        <v>78</v>
      </c>
      <c r="S71" s="83" t="s">
        <v>78</v>
      </c>
      <c r="T71" s="83" t="s">
        <v>78</v>
      </c>
      <c r="U71" s="83" t="s">
        <v>78</v>
      </c>
      <c r="V71" s="83" t="s">
        <v>78</v>
      </c>
      <c r="W71" s="83" t="s">
        <v>78</v>
      </c>
      <c r="X71" s="83" t="s">
        <v>78</v>
      </c>
      <c r="Y71" s="83" t="s">
        <v>78</v>
      </c>
      <c r="Z71" s="83" t="s">
        <v>78</v>
      </c>
      <c r="AA71" s="83" t="s">
        <v>78</v>
      </c>
      <c r="AB71" s="83" t="s">
        <v>78</v>
      </c>
      <c r="AC71" s="83" t="s">
        <v>78</v>
      </c>
      <c r="AD71" s="83" t="s">
        <v>78</v>
      </c>
      <c r="AE71" s="83" t="s">
        <v>78</v>
      </c>
      <c r="AF71" s="83" t="s">
        <v>78</v>
      </c>
      <c r="AG71" s="83" t="s">
        <v>78</v>
      </c>
      <c r="AH71" s="83" t="s">
        <v>78</v>
      </c>
      <c r="AI71" s="83" t="s">
        <v>78</v>
      </c>
      <c r="AJ71" s="132"/>
      <c r="AK71" s="132"/>
      <c r="AL71" s="132"/>
      <c r="AM71" s="132" t="s">
        <v>113</v>
      </c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</row>
    <row r="72" spans="1:78" ht="45.75" customHeight="1">
      <c r="A72" s="134">
        <v>66</v>
      </c>
      <c r="B72" s="134" t="s">
        <v>942</v>
      </c>
      <c r="C72" s="2">
        <v>42453</v>
      </c>
      <c r="D72" s="134" t="s">
        <v>446</v>
      </c>
      <c r="E72" s="134" t="s">
        <v>66</v>
      </c>
      <c r="F72" s="134" t="s">
        <v>629</v>
      </c>
      <c r="G72" s="3" t="s">
        <v>943</v>
      </c>
      <c r="H72" s="2">
        <v>41333</v>
      </c>
      <c r="I72" s="3" t="s">
        <v>944</v>
      </c>
      <c r="J72" s="134" t="s">
        <v>953</v>
      </c>
      <c r="K72" s="4" t="s">
        <v>946</v>
      </c>
      <c r="L72" s="8" t="s">
        <v>76</v>
      </c>
      <c r="M72" s="83">
        <v>2484.4</v>
      </c>
      <c r="N72" s="83">
        <v>10561.8</v>
      </c>
      <c r="O72" s="83">
        <v>282000</v>
      </c>
      <c r="P72" s="83">
        <v>2484.4</v>
      </c>
      <c r="Q72" s="83">
        <v>10561.8</v>
      </c>
      <c r="R72" s="83" t="s">
        <v>78</v>
      </c>
      <c r="S72" s="83">
        <v>282000</v>
      </c>
      <c r="T72" s="83" t="s">
        <v>78</v>
      </c>
      <c r="U72" s="83" t="s">
        <v>78</v>
      </c>
      <c r="V72" s="83" t="s">
        <v>78</v>
      </c>
      <c r="W72" s="83" t="s">
        <v>78</v>
      </c>
      <c r="X72" s="83" t="s">
        <v>78</v>
      </c>
      <c r="Y72" s="83" t="s">
        <v>78</v>
      </c>
      <c r="Z72" s="83" t="s">
        <v>78</v>
      </c>
      <c r="AA72" s="83" t="s">
        <v>78</v>
      </c>
      <c r="AB72" s="83" t="s">
        <v>78</v>
      </c>
      <c r="AC72" s="83" t="s">
        <v>78</v>
      </c>
      <c r="AD72" s="83" t="s">
        <v>78</v>
      </c>
      <c r="AE72" s="83" t="s">
        <v>78</v>
      </c>
      <c r="AF72" s="83" t="s">
        <v>78</v>
      </c>
      <c r="AG72" s="83" t="s">
        <v>78</v>
      </c>
      <c r="AH72" s="83" t="s">
        <v>78</v>
      </c>
      <c r="AI72" s="83" t="s">
        <v>78</v>
      </c>
      <c r="AJ72" s="132"/>
      <c r="AK72" s="132"/>
      <c r="AL72" s="132"/>
      <c r="AM72" s="132"/>
      <c r="AN72" s="132"/>
      <c r="AO72" s="132"/>
      <c r="AP72" s="132"/>
      <c r="AQ72" s="132"/>
      <c r="AR72" s="132"/>
      <c r="AS72" s="132" t="s">
        <v>113</v>
      </c>
      <c r="AT72" s="132"/>
      <c r="AU72" s="132"/>
      <c r="AV72" s="132"/>
      <c r="AW72" s="132"/>
      <c r="AX72" s="132" t="s">
        <v>113</v>
      </c>
      <c r="AY72" s="132" t="s">
        <v>113</v>
      </c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</row>
    <row r="73" spans="1:78" ht="45.75" customHeight="1">
      <c r="A73" s="134">
        <v>67</v>
      </c>
      <c r="B73" s="134" t="s">
        <v>954</v>
      </c>
      <c r="C73" s="2">
        <v>42458</v>
      </c>
      <c r="D73" s="134" t="s">
        <v>446</v>
      </c>
      <c r="E73" s="134" t="s">
        <v>66</v>
      </c>
      <c r="F73" s="134" t="s">
        <v>955</v>
      </c>
      <c r="G73" s="3" t="s">
        <v>956</v>
      </c>
      <c r="H73" s="2">
        <v>41528</v>
      </c>
      <c r="I73" s="3" t="s">
        <v>957</v>
      </c>
      <c r="J73" s="134" t="s">
        <v>108</v>
      </c>
      <c r="K73" s="4" t="s">
        <v>958</v>
      </c>
      <c r="L73" s="8" t="s">
        <v>76</v>
      </c>
      <c r="M73" s="83" t="s">
        <v>78</v>
      </c>
      <c r="N73" s="83">
        <v>4037607.8993600002</v>
      </c>
      <c r="O73" s="83" t="s">
        <v>78</v>
      </c>
      <c r="P73" s="83" t="s">
        <v>78</v>
      </c>
      <c r="Q73" s="83">
        <v>348267.5</v>
      </c>
      <c r="R73" s="83" t="s">
        <v>78</v>
      </c>
      <c r="S73" s="83" t="s">
        <v>78</v>
      </c>
      <c r="T73" s="83" t="s">
        <v>78</v>
      </c>
      <c r="U73" s="83">
        <v>160258.20000000001</v>
      </c>
      <c r="V73" s="83" t="s">
        <v>78</v>
      </c>
      <c r="W73" s="83" t="s">
        <v>78</v>
      </c>
      <c r="X73" s="83" t="s">
        <v>78</v>
      </c>
      <c r="Y73" s="83">
        <v>163728</v>
      </c>
      <c r="Z73" s="83" t="s">
        <v>78</v>
      </c>
      <c r="AA73" s="83" t="s">
        <v>78</v>
      </c>
      <c r="AB73" s="83" t="s">
        <v>78</v>
      </c>
      <c r="AC73" s="83">
        <v>1339249</v>
      </c>
      <c r="AD73" s="83" t="s">
        <v>78</v>
      </c>
      <c r="AE73" s="83" t="s">
        <v>78</v>
      </c>
      <c r="AF73" s="83" t="s">
        <v>78</v>
      </c>
      <c r="AG73" s="83">
        <v>1388283</v>
      </c>
      <c r="AH73" s="83" t="s">
        <v>78</v>
      </c>
      <c r="AI73" s="83" t="s">
        <v>78</v>
      </c>
      <c r="AJ73" s="132" t="s">
        <v>113</v>
      </c>
      <c r="AK73" s="132" t="s">
        <v>113</v>
      </c>
      <c r="AL73" s="132" t="s">
        <v>113</v>
      </c>
      <c r="AM73" s="132" t="s">
        <v>113</v>
      </c>
      <c r="AN73" s="132"/>
      <c r="AO73" s="132" t="s">
        <v>113</v>
      </c>
      <c r="AP73" s="132"/>
      <c r="AQ73" s="132"/>
      <c r="AR73" s="132"/>
      <c r="AS73" s="132" t="s">
        <v>113</v>
      </c>
      <c r="AT73" s="132" t="s">
        <v>113</v>
      </c>
      <c r="AU73" s="132"/>
      <c r="AV73" s="132" t="s">
        <v>113</v>
      </c>
      <c r="AW73" s="132" t="s">
        <v>113</v>
      </c>
      <c r="AX73" s="132" t="s">
        <v>113</v>
      </c>
      <c r="AY73" s="132"/>
      <c r="AZ73" s="132"/>
      <c r="BA73" s="132"/>
      <c r="BB73" s="132"/>
      <c r="BC73" s="132"/>
      <c r="BD73" s="132"/>
      <c r="BE73" s="132"/>
      <c r="BF73" s="132"/>
      <c r="BG73" s="132"/>
      <c r="BH73" s="132" t="s">
        <v>113</v>
      </c>
      <c r="BI73" s="132" t="s">
        <v>113</v>
      </c>
      <c r="BJ73" s="132" t="s">
        <v>113</v>
      </c>
      <c r="BK73" s="132" t="s">
        <v>113</v>
      </c>
      <c r="BL73" s="132" t="s">
        <v>113</v>
      </c>
      <c r="BM73" s="132" t="s">
        <v>113</v>
      </c>
      <c r="BN73" s="132"/>
      <c r="BO73" s="132" t="s">
        <v>113</v>
      </c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</row>
    <row r="74" spans="1:78" ht="45.75" customHeight="1">
      <c r="A74" s="134">
        <v>68</v>
      </c>
      <c r="B74" s="134" t="s">
        <v>954</v>
      </c>
      <c r="C74" s="2">
        <v>42458</v>
      </c>
      <c r="D74" s="134" t="s">
        <v>446</v>
      </c>
      <c r="E74" s="134" t="s">
        <v>66</v>
      </c>
      <c r="F74" s="134" t="s">
        <v>460</v>
      </c>
      <c r="G74" s="3" t="s">
        <v>956</v>
      </c>
      <c r="H74" s="2">
        <v>41528</v>
      </c>
      <c r="I74" s="3" t="s">
        <v>957</v>
      </c>
      <c r="J74" s="134" t="s">
        <v>108</v>
      </c>
      <c r="K74" s="4" t="s">
        <v>958</v>
      </c>
      <c r="L74" s="8" t="s">
        <v>76</v>
      </c>
      <c r="M74" s="83">
        <v>117143.45084</v>
      </c>
      <c r="N74" s="83">
        <v>1710758.6935099999</v>
      </c>
      <c r="O74" s="83" t="s">
        <v>78</v>
      </c>
      <c r="P74" s="83" t="s">
        <v>78</v>
      </c>
      <c r="Q74" s="83">
        <v>216010.3</v>
      </c>
      <c r="R74" s="83" t="s">
        <v>78</v>
      </c>
      <c r="S74" s="83" t="s">
        <v>78</v>
      </c>
      <c r="T74" s="83" t="s">
        <v>78</v>
      </c>
      <c r="U74" s="83">
        <v>155188.5</v>
      </c>
      <c r="V74" s="83" t="s">
        <v>78</v>
      </c>
      <c r="W74" s="83" t="s">
        <v>78</v>
      </c>
      <c r="X74" s="83" t="s">
        <v>78</v>
      </c>
      <c r="Y74" s="83">
        <v>157392.5</v>
      </c>
      <c r="Z74" s="83" t="s">
        <v>78</v>
      </c>
      <c r="AA74" s="83" t="s">
        <v>78</v>
      </c>
      <c r="AB74" s="83" t="s">
        <v>78</v>
      </c>
      <c r="AC74" s="83">
        <v>457828</v>
      </c>
      <c r="AD74" s="83" t="s">
        <v>78</v>
      </c>
      <c r="AE74" s="83" t="s">
        <v>78</v>
      </c>
      <c r="AF74" s="83" t="s">
        <v>78</v>
      </c>
      <c r="AG74" s="83">
        <v>445400</v>
      </c>
      <c r="AH74" s="83" t="s">
        <v>78</v>
      </c>
      <c r="AI74" s="83" t="s">
        <v>78</v>
      </c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</row>
    <row r="75" spans="1:78" ht="45.75" customHeight="1">
      <c r="A75" s="134">
        <v>69</v>
      </c>
      <c r="B75" s="134" t="s">
        <v>954</v>
      </c>
      <c r="C75" s="2">
        <v>42458</v>
      </c>
      <c r="D75" s="134" t="s">
        <v>446</v>
      </c>
      <c r="E75" s="134" t="s">
        <v>66</v>
      </c>
      <c r="F75" s="134" t="s">
        <v>959</v>
      </c>
      <c r="G75" s="3" t="s">
        <v>956</v>
      </c>
      <c r="H75" s="2">
        <v>41528</v>
      </c>
      <c r="I75" s="3" t="s">
        <v>957</v>
      </c>
      <c r="J75" s="134" t="s">
        <v>108</v>
      </c>
      <c r="K75" s="4" t="s">
        <v>958</v>
      </c>
      <c r="L75" s="8" t="s">
        <v>76</v>
      </c>
      <c r="M75" s="83">
        <v>11951</v>
      </c>
      <c r="N75" s="83">
        <v>82694.8</v>
      </c>
      <c r="O75" s="83">
        <v>516137</v>
      </c>
      <c r="P75" s="83" t="s">
        <v>78</v>
      </c>
      <c r="Q75" s="83">
        <v>16500</v>
      </c>
      <c r="R75" s="83" t="s">
        <v>78</v>
      </c>
      <c r="S75" s="83">
        <v>57391</v>
      </c>
      <c r="T75" s="83" t="s">
        <v>78</v>
      </c>
      <c r="U75" s="83">
        <v>3500</v>
      </c>
      <c r="V75" s="83" t="s">
        <v>78</v>
      </c>
      <c r="W75" s="83">
        <v>37557</v>
      </c>
      <c r="X75" s="83" t="s">
        <v>78</v>
      </c>
      <c r="Y75" s="83">
        <v>9458.2999999999993</v>
      </c>
      <c r="Z75" s="83" t="s">
        <v>78</v>
      </c>
      <c r="AA75" s="83">
        <v>123228</v>
      </c>
      <c r="AB75" s="83" t="s">
        <v>78</v>
      </c>
      <c r="AC75" s="83">
        <v>19000</v>
      </c>
      <c r="AD75" s="83" t="s">
        <v>78</v>
      </c>
      <c r="AE75" s="83">
        <v>123228</v>
      </c>
      <c r="AF75" s="83" t="s">
        <v>78</v>
      </c>
      <c r="AG75" s="83">
        <v>19000</v>
      </c>
      <c r="AH75" s="83" t="s">
        <v>78</v>
      </c>
      <c r="AI75" s="83">
        <v>123228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 t="s">
        <v>113</v>
      </c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</row>
    <row r="76" spans="1:78" ht="45.75" customHeight="1">
      <c r="A76" s="134">
        <v>70</v>
      </c>
      <c r="B76" s="134" t="s">
        <v>55</v>
      </c>
      <c r="C76" s="2">
        <v>42475</v>
      </c>
      <c r="D76" s="134" t="s">
        <v>446</v>
      </c>
      <c r="E76" s="134" t="s">
        <v>66</v>
      </c>
      <c r="F76" s="134" t="s">
        <v>470</v>
      </c>
      <c r="G76" s="3" t="s">
        <v>804</v>
      </c>
      <c r="H76" s="2">
        <v>41187</v>
      </c>
      <c r="I76" s="3" t="s">
        <v>803</v>
      </c>
      <c r="J76" s="134" t="s">
        <v>63</v>
      </c>
      <c r="K76" s="4" t="s">
        <v>802</v>
      </c>
      <c r="L76" s="8" t="s">
        <v>76</v>
      </c>
      <c r="M76" s="83">
        <v>17006076</v>
      </c>
      <c r="N76" s="83">
        <v>2472609</v>
      </c>
      <c r="O76" s="83" t="s">
        <v>78</v>
      </c>
      <c r="P76" s="83">
        <v>1934200</v>
      </c>
      <c r="Q76" s="83">
        <v>291440</v>
      </c>
      <c r="R76" s="83" t="s">
        <v>78</v>
      </c>
      <c r="S76" s="83" t="s">
        <v>78</v>
      </c>
      <c r="T76" s="83">
        <v>2265226</v>
      </c>
      <c r="U76" s="83">
        <v>325574</v>
      </c>
      <c r="V76" s="83" t="s">
        <v>78</v>
      </c>
      <c r="W76" s="83" t="s">
        <v>78</v>
      </c>
      <c r="X76" s="83">
        <v>2389700</v>
      </c>
      <c r="Y76" s="83">
        <v>347323</v>
      </c>
      <c r="Z76" s="83" t="s">
        <v>78</v>
      </c>
      <c r="AA76" s="83" t="s">
        <v>78</v>
      </c>
      <c r="AB76" s="83">
        <v>2610900</v>
      </c>
      <c r="AC76" s="83">
        <v>369722</v>
      </c>
      <c r="AD76" s="83" t="s">
        <v>78</v>
      </c>
      <c r="AE76" s="83" t="s">
        <v>78</v>
      </c>
      <c r="AF76" s="83">
        <v>2646000</v>
      </c>
      <c r="AG76" s="83">
        <v>383700</v>
      </c>
      <c r="AH76" s="83" t="s">
        <v>78</v>
      </c>
      <c r="AI76" s="83" t="s">
        <v>78</v>
      </c>
      <c r="AJ76" s="132" t="s">
        <v>113</v>
      </c>
      <c r="AK76" s="132" t="s">
        <v>113</v>
      </c>
      <c r="AL76" s="132" t="s">
        <v>113</v>
      </c>
      <c r="AM76" s="132"/>
      <c r="AN76" s="132"/>
      <c r="AO76" s="132"/>
      <c r="AP76" s="132"/>
      <c r="AQ76" s="132"/>
      <c r="AR76" s="132"/>
      <c r="AS76" s="132" t="s">
        <v>113</v>
      </c>
      <c r="AT76" s="132" t="s">
        <v>113</v>
      </c>
      <c r="AU76" s="132"/>
      <c r="AV76" s="132" t="s">
        <v>113</v>
      </c>
      <c r="AW76" s="132" t="s">
        <v>113</v>
      </c>
      <c r="AX76" s="132" t="s">
        <v>113</v>
      </c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</row>
    <row r="77" spans="1:78" ht="45.75" customHeight="1">
      <c r="A77" s="134">
        <v>71</v>
      </c>
      <c r="B77" s="134" t="s">
        <v>55</v>
      </c>
      <c r="C77" s="2">
        <v>42475</v>
      </c>
      <c r="D77" s="134" t="s">
        <v>446</v>
      </c>
      <c r="E77" s="134" t="s">
        <v>66</v>
      </c>
      <c r="F77" s="134" t="s">
        <v>468</v>
      </c>
      <c r="G77" s="3" t="s">
        <v>804</v>
      </c>
      <c r="H77" s="2">
        <v>41187</v>
      </c>
      <c r="I77" s="3" t="s">
        <v>803</v>
      </c>
      <c r="J77" s="134" t="s">
        <v>63</v>
      </c>
      <c r="K77" s="4" t="s">
        <v>802</v>
      </c>
      <c r="L77" s="8" t="s">
        <v>76</v>
      </c>
      <c r="M77" s="83">
        <v>10018715.1</v>
      </c>
      <c r="N77" s="83">
        <v>1698645.6</v>
      </c>
      <c r="O77" s="83" t="s">
        <v>78</v>
      </c>
      <c r="P77" s="83">
        <v>1169426.8</v>
      </c>
      <c r="Q77" s="83">
        <v>199050</v>
      </c>
      <c r="R77" s="83" t="s">
        <v>78</v>
      </c>
      <c r="S77" s="83" t="s">
        <v>78</v>
      </c>
      <c r="T77" s="83">
        <v>1256512.2</v>
      </c>
      <c r="U77" s="83">
        <v>199300</v>
      </c>
      <c r="V77" s="83" t="s">
        <v>78</v>
      </c>
      <c r="W77" s="83" t="s">
        <v>78</v>
      </c>
      <c r="X77" s="83">
        <v>1256863</v>
      </c>
      <c r="Y77" s="83">
        <v>236983</v>
      </c>
      <c r="Z77" s="83" t="s">
        <v>78</v>
      </c>
      <c r="AA77" s="83" t="s">
        <v>78</v>
      </c>
      <c r="AB77" s="83">
        <v>1262763</v>
      </c>
      <c r="AC77" s="83" t="s">
        <v>808</v>
      </c>
      <c r="AD77" s="83" t="s">
        <v>78</v>
      </c>
      <c r="AE77" s="83" t="s">
        <v>78</v>
      </c>
      <c r="AF77" s="83">
        <v>1271663</v>
      </c>
      <c r="AG77" s="83">
        <v>240983</v>
      </c>
      <c r="AH77" s="83" t="s">
        <v>78</v>
      </c>
      <c r="AI77" s="83" t="s">
        <v>78</v>
      </c>
      <c r="AJ77" s="132" t="s">
        <v>113</v>
      </c>
      <c r="AK77" s="132" t="s">
        <v>113</v>
      </c>
      <c r="AL77" s="132" t="s">
        <v>113</v>
      </c>
      <c r="AM77" s="132"/>
      <c r="AN77" s="132"/>
      <c r="AO77" s="132"/>
      <c r="AP77" s="132"/>
      <c r="AQ77" s="132"/>
      <c r="AR77" s="132"/>
      <c r="AS77" s="132" t="s">
        <v>113</v>
      </c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 t="s">
        <v>113</v>
      </c>
      <c r="BL77" s="132" t="s">
        <v>113</v>
      </c>
      <c r="BM77" s="132"/>
      <c r="BN77" s="132" t="s">
        <v>113</v>
      </c>
      <c r="BO77" s="132"/>
      <c r="BP77" s="132" t="s">
        <v>113</v>
      </c>
      <c r="BQ77" s="132"/>
      <c r="BR77" s="132" t="s">
        <v>113</v>
      </c>
      <c r="BS77" s="132"/>
      <c r="BT77" s="132" t="s">
        <v>113</v>
      </c>
      <c r="BU77" s="132"/>
      <c r="BV77" s="132"/>
      <c r="BW77" s="132"/>
      <c r="BX77" s="132"/>
      <c r="BY77" s="132"/>
      <c r="BZ77" s="132"/>
    </row>
    <row r="78" spans="1:78" ht="45.75" customHeight="1">
      <c r="A78" s="134">
        <v>72</v>
      </c>
      <c r="B78" s="134" t="s">
        <v>55</v>
      </c>
      <c r="C78" s="2">
        <v>42475</v>
      </c>
      <c r="D78" s="134" t="s">
        <v>446</v>
      </c>
      <c r="E78" s="134" t="s">
        <v>66</v>
      </c>
      <c r="F78" s="134" t="s">
        <v>464</v>
      </c>
      <c r="G78" s="3" t="s">
        <v>804</v>
      </c>
      <c r="H78" s="2">
        <v>41187</v>
      </c>
      <c r="I78" s="3" t="s">
        <v>803</v>
      </c>
      <c r="J78" s="134" t="s">
        <v>63</v>
      </c>
      <c r="K78" s="4" t="s">
        <v>802</v>
      </c>
      <c r="L78" s="8" t="s">
        <v>76</v>
      </c>
      <c r="M78" s="83" t="s">
        <v>807</v>
      </c>
      <c r="N78" s="83">
        <v>386416.5</v>
      </c>
      <c r="O78" s="83" t="s">
        <v>78</v>
      </c>
      <c r="P78" s="83">
        <v>340229.3</v>
      </c>
      <c r="Q78" s="83">
        <v>90250</v>
      </c>
      <c r="R78" s="83" t="s">
        <v>78</v>
      </c>
      <c r="S78" s="83" t="s">
        <v>78</v>
      </c>
      <c r="T78" s="83">
        <v>340229.3</v>
      </c>
      <c r="U78" s="83">
        <v>84025</v>
      </c>
      <c r="V78" s="83" t="s">
        <v>78</v>
      </c>
      <c r="W78" s="83" t="s">
        <v>78</v>
      </c>
      <c r="X78" s="83" t="s">
        <v>806</v>
      </c>
      <c r="Y78" s="83">
        <v>30500</v>
      </c>
      <c r="Z78" s="83" t="s">
        <v>78</v>
      </c>
      <c r="AA78" s="83" t="s">
        <v>78</v>
      </c>
      <c r="AB78" s="83" t="s">
        <v>806</v>
      </c>
      <c r="AC78" s="83">
        <v>30500</v>
      </c>
      <c r="AD78" s="83" t="s">
        <v>78</v>
      </c>
      <c r="AE78" s="83" t="s">
        <v>78</v>
      </c>
      <c r="AF78" s="83" t="s">
        <v>806</v>
      </c>
      <c r="AG78" s="83">
        <v>30500</v>
      </c>
      <c r="AH78" s="83" t="s">
        <v>78</v>
      </c>
      <c r="AI78" s="83" t="s">
        <v>78</v>
      </c>
      <c r="AJ78" s="132" t="s">
        <v>113</v>
      </c>
      <c r="AK78" s="132" t="s">
        <v>113</v>
      </c>
      <c r="AL78" s="132"/>
      <c r="AM78" s="132"/>
      <c r="AN78" s="132"/>
      <c r="AO78" s="132" t="s">
        <v>113</v>
      </c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</row>
    <row r="79" spans="1:78" ht="45.75" customHeight="1">
      <c r="A79" s="134">
        <v>73</v>
      </c>
      <c r="B79" s="134" t="s">
        <v>55</v>
      </c>
      <c r="C79" s="2">
        <v>42475</v>
      </c>
      <c r="D79" s="134" t="s">
        <v>446</v>
      </c>
      <c r="E79" s="134" t="s">
        <v>66</v>
      </c>
      <c r="F79" s="134" t="s">
        <v>805</v>
      </c>
      <c r="G79" s="3" t="s">
        <v>804</v>
      </c>
      <c r="H79" s="2">
        <v>41187</v>
      </c>
      <c r="I79" s="3" t="s">
        <v>803</v>
      </c>
      <c r="J79" s="134" t="s">
        <v>63</v>
      </c>
      <c r="K79" s="4" t="s">
        <v>802</v>
      </c>
      <c r="L79" s="8" t="s">
        <v>76</v>
      </c>
      <c r="M79" s="83" t="s">
        <v>801</v>
      </c>
      <c r="N79" s="83" t="s">
        <v>800</v>
      </c>
      <c r="O79" s="83" t="s">
        <v>78</v>
      </c>
      <c r="P79" s="83" t="s">
        <v>78</v>
      </c>
      <c r="Q79" s="83" t="s">
        <v>799</v>
      </c>
      <c r="R79" s="83" t="s">
        <v>78</v>
      </c>
      <c r="S79" s="83" t="s">
        <v>78</v>
      </c>
      <c r="T79" s="83" t="s">
        <v>78</v>
      </c>
      <c r="U79" s="83" t="s">
        <v>799</v>
      </c>
      <c r="V79" s="83" t="s">
        <v>78</v>
      </c>
      <c r="W79" s="83" t="s">
        <v>78</v>
      </c>
      <c r="X79" s="83" t="s">
        <v>78</v>
      </c>
      <c r="Y79" s="83">
        <v>151951.20000000001</v>
      </c>
      <c r="Z79" s="83" t="s">
        <v>78</v>
      </c>
      <c r="AA79" s="83" t="s">
        <v>78</v>
      </c>
      <c r="AB79" s="83" t="s">
        <v>78</v>
      </c>
      <c r="AC79" s="83" t="s">
        <v>798</v>
      </c>
      <c r="AD79" s="83" t="s">
        <v>78</v>
      </c>
      <c r="AE79" s="83" t="s">
        <v>78</v>
      </c>
      <c r="AF79" s="83" t="s">
        <v>78</v>
      </c>
      <c r="AG79" s="83">
        <v>154191.20000000001</v>
      </c>
      <c r="AH79" s="83" t="s">
        <v>78</v>
      </c>
      <c r="AI79" s="83" t="s">
        <v>78</v>
      </c>
      <c r="AJ79" s="132"/>
      <c r="AK79" s="132"/>
      <c r="AL79" s="132"/>
      <c r="AM79" s="132" t="s">
        <v>113</v>
      </c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</row>
    <row r="80" spans="1:78" ht="45.75" customHeight="1">
      <c r="A80" s="134">
        <v>74</v>
      </c>
      <c r="B80" s="134" t="s">
        <v>797</v>
      </c>
      <c r="C80" s="2">
        <v>42468</v>
      </c>
      <c r="D80" s="134" t="s">
        <v>446</v>
      </c>
      <c r="E80" s="134" t="s">
        <v>66</v>
      </c>
      <c r="F80" s="134" t="s">
        <v>492</v>
      </c>
      <c r="G80" s="3" t="s">
        <v>796</v>
      </c>
      <c r="H80" s="2">
        <v>41372</v>
      </c>
      <c r="I80" s="3" t="s">
        <v>795</v>
      </c>
      <c r="J80" s="134" t="s">
        <v>63</v>
      </c>
      <c r="K80" s="4" t="s">
        <v>794</v>
      </c>
      <c r="L80" s="8" t="s">
        <v>76</v>
      </c>
      <c r="M80" s="83">
        <v>12050975.4</v>
      </c>
      <c r="N80" s="83">
        <v>24012358.300000001</v>
      </c>
      <c r="O80" s="83" t="s">
        <v>78</v>
      </c>
      <c r="P80" s="83">
        <v>636456.80000000005</v>
      </c>
      <c r="Q80" s="83">
        <v>1456500</v>
      </c>
      <c r="R80" s="83" t="s">
        <v>78</v>
      </c>
      <c r="S80" s="83" t="s">
        <v>78</v>
      </c>
      <c r="T80" s="83">
        <v>1031574.3</v>
      </c>
      <c r="U80" s="83">
        <v>1456500</v>
      </c>
      <c r="V80" s="83" t="s">
        <v>78</v>
      </c>
      <c r="W80" s="83" t="s">
        <v>78</v>
      </c>
      <c r="X80" s="83" t="s">
        <v>78</v>
      </c>
      <c r="Y80" s="83">
        <v>3265106</v>
      </c>
      <c r="Z80" s="83" t="s">
        <v>78</v>
      </c>
      <c r="AA80" s="83" t="s">
        <v>78</v>
      </c>
      <c r="AB80" s="83" t="s">
        <v>78</v>
      </c>
      <c r="AC80" s="83">
        <v>3764404</v>
      </c>
      <c r="AD80" s="83" t="s">
        <v>78</v>
      </c>
      <c r="AE80" s="83" t="s">
        <v>78</v>
      </c>
      <c r="AF80" s="83" t="s">
        <v>78</v>
      </c>
      <c r="AG80" s="83">
        <v>4233997</v>
      </c>
      <c r="AH80" s="83" t="s">
        <v>78</v>
      </c>
      <c r="AI80" s="83" t="s">
        <v>78</v>
      </c>
      <c r="AJ80" s="132" t="s">
        <v>113</v>
      </c>
      <c r="AK80" s="132" t="s">
        <v>113</v>
      </c>
      <c r="AL80" s="132" t="s">
        <v>113</v>
      </c>
      <c r="AM80" s="132"/>
      <c r="AN80" s="132" t="s">
        <v>113</v>
      </c>
      <c r="AO80" s="132"/>
      <c r="AP80" s="132"/>
      <c r="AQ80" s="132"/>
      <c r="AR80" s="132"/>
      <c r="AS80" s="132"/>
      <c r="AT80" s="132" t="s">
        <v>113</v>
      </c>
      <c r="AU80" s="132"/>
      <c r="AV80" s="132" t="s">
        <v>113</v>
      </c>
      <c r="AW80" s="132" t="s">
        <v>113</v>
      </c>
      <c r="AX80" s="132"/>
      <c r="AY80" s="132"/>
      <c r="AZ80" s="132"/>
      <c r="BA80" s="132"/>
      <c r="BB80" s="132"/>
      <c r="BC80" s="132"/>
      <c r="BD80" s="132"/>
      <c r="BE80" s="132"/>
      <c r="BF80" s="132"/>
      <c r="BG80" s="132" t="s">
        <v>113</v>
      </c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</row>
    <row r="81" spans="1:78" ht="45.75" customHeight="1">
      <c r="A81" s="134">
        <v>75</v>
      </c>
      <c r="B81" s="134" t="s">
        <v>797</v>
      </c>
      <c r="C81" s="2">
        <v>42468</v>
      </c>
      <c r="D81" s="134" t="s">
        <v>446</v>
      </c>
      <c r="E81" s="134" t="s">
        <v>66</v>
      </c>
      <c r="F81" s="134" t="s">
        <v>490</v>
      </c>
      <c r="G81" s="3" t="s">
        <v>796</v>
      </c>
      <c r="H81" s="2">
        <v>41372</v>
      </c>
      <c r="I81" s="3" t="s">
        <v>795</v>
      </c>
      <c r="J81" s="134" t="s">
        <v>63</v>
      </c>
      <c r="K81" s="4" t="s">
        <v>794</v>
      </c>
      <c r="L81" s="8" t="s">
        <v>76</v>
      </c>
      <c r="M81" s="83">
        <v>9749296</v>
      </c>
      <c r="N81" s="83">
        <v>10082433.1</v>
      </c>
      <c r="O81" s="83" t="s">
        <v>78</v>
      </c>
      <c r="P81" s="83">
        <v>230715.5</v>
      </c>
      <c r="Q81" s="83">
        <v>1049755.6000000001</v>
      </c>
      <c r="R81" s="83" t="s">
        <v>78</v>
      </c>
      <c r="S81" s="83" t="s">
        <v>78</v>
      </c>
      <c r="T81" s="83">
        <v>332076.79999999999</v>
      </c>
      <c r="U81" s="83">
        <v>1049755.6000000001</v>
      </c>
      <c r="V81" s="83" t="s">
        <v>78</v>
      </c>
      <c r="W81" s="83" t="s">
        <v>78</v>
      </c>
      <c r="X81" s="83" t="s">
        <v>78</v>
      </c>
      <c r="Y81" s="83">
        <v>1215081</v>
      </c>
      <c r="Z81" s="83" t="s">
        <v>78</v>
      </c>
      <c r="AA81" s="83" t="s">
        <v>78</v>
      </c>
      <c r="AB81" s="83" t="s">
        <v>78</v>
      </c>
      <c r="AC81" s="83">
        <v>1166151</v>
      </c>
      <c r="AD81" s="83" t="s">
        <v>78</v>
      </c>
      <c r="AE81" s="83" t="s">
        <v>78</v>
      </c>
      <c r="AF81" s="83" t="s">
        <v>78</v>
      </c>
      <c r="AG81" s="83">
        <v>1102129</v>
      </c>
      <c r="AH81" s="83" t="s">
        <v>78</v>
      </c>
      <c r="AI81" s="83" t="s">
        <v>78</v>
      </c>
      <c r="AJ81" s="132" t="s">
        <v>113</v>
      </c>
      <c r="AK81" s="132" t="s">
        <v>113</v>
      </c>
      <c r="AL81" s="132" t="s">
        <v>113</v>
      </c>
      <c r="AM81" s="132"/>
      <c r="AN81" s="132"/>
      <c r="AO81" s="132"/>
      <c r="AP81" s="132" t="s">
        <v>113</v>
      </c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 t="s">
        <v>113</v>
      </c>
      <c r="BL81" s="132" t="s">
        <v>113</v>
      </c>
      <c r="BM81" s="132" t="s">
        <v>113</v>
      </c>
      <c r="BN81" s="132" t="s">
        <v>113</v>
      </c>
      <c r="BO81" s="132"/>
      <c r="BP81" s="132" t="s">
        <v>113</v>
      </c>
      <c r="BQ81" s="132"/>
      <c r="BR81" s="132"/>
      <c r="BS81" s="132"/>
      <c r="BT81" s="132"/>
      <c r="BU81" s="132"/>
      <c r="BV81" s="132"/>
      <c r="BW81" s="132"/>
      <c r="BX81" s="132"/>
      <c r="BY81" s="132"/>
      <c r="BZ81" s="132" t="s">
        <v>113</v>
      </c>
    </row>
    <row r="82" spans="1:78" ht="45.75" customHeight="1">
      <c r="A82" s="134">
        <v>76</v>
      </c>
      <c r="B82" s="134" t="s">
        <v>797</v>
      </c>
      <c r="C82" s="2">
        <v>42468</v>
      </c>
      <c r="D82" s="134" t="s">
        <v>446</v>
      </c>
      <c r="E82" s="134" t="s">
        <v>66</v>
      </c>
      <c r="F82" s="134" t="s">
        <v>466</v>
      </c>
      <c r="G82" s="3" t="s">
        <v>796</v>
      </c>
      <c r="H82" s="2">
        <v>41372</v>
      </c>
      <c r="I82" s="3" t="s">
        <v>795</v>
      </c>
      <c r="J82" s="134" t="s">
        <v>63</v>
      </c>
      <c r="K82" s="4" t="s">
        <v>794</v>
      </c>
      <c r="L82" s="8" t="s">
        <v>76</v>
      </c>
      <c r="M82" s="83">
        <v>26370.7</v>
      </c>
      <c r="N82" s="83">
        <v>268842</v>
      </c>
      <c r="O82" s="83" t="s">
        <v>78</v>
      </c>
      <c r="P82" s="83">
        <v>257.3</v>
      </c>
      <c r="Q82" s="83">
        <v>8000</v>
      </c>
      <c r="R82" s="83" t="s">
        <v>78</v>
      </c>
      <c r="S82" s="83" t="s">
        <v>78</v>
      </c>
      <c r="T82" s="83">
        <v>297.8</v>
      </c>
      <c r="U82" s="83">
        <v>8000</v>
      </c>
      <c r="V82" s="83" t="s">
        <v>78</v>
      </c>
      <c r="W82" s="83" t="s">
        <v>78</v>
      </c>
      <c r="X82" s="83" t="s">
        <v>78</v>
      </c>
      <c r="Y82" s="83">
        <v>68106</v>
      </c>
      <c r="Z82" s="83" t="s">
        <v>78</v>
      </c>
      <c r="AA82" s="83" t="s">
        <v>78</v>
      </c>
      <c r="AB82" s="83" t="s">
        <v>78</v>
      </c>
      <c r="AC82" s="83">
        <v>82595</v>
      </c>
      <c r="AD82" s="83" t="s">
        <v>78</v>
      </c>
      <c r="AE82" s="83" t="s">
        <v>78</v>
      </c>
      <c r="AF82" s="83" t="s">
        <v>78</v>
      </c>
      <c r="AG82" s="83">
        <v>92141</v>
      </c>
      <c r="AH82" s="83" t="s">
        <v>78</v>
      </c>
      <c r="AI82" s="83" t="s">
        <v>78</v>
      </c>
      <c r="AJ82" s="132"/>
      <c r="AK82" s="132" t="s">
        <v>113</v>
      </c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 t="s">
        <v>113</v>
      </c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</row>
    <row r="83" spans="1:78" ht="45.75" customHeight="1">
      <c r="A83" s="134">
        <v>77</v>
      </c>
      <c r="B83" s="134" t="s">
        <v>797</v>
      </c>
      <c r="C83" s="2">
        <v>42468</v>
      </c>
      <c r="D83" s="134" t="s">
        <v>446</v>
      </c>
      <c r="E83" s="134" t="s">
        <v>66</v>
      </c>
      <c r="F83" s="134" t="s">
        <v>464</v>
      </c>
      <c r="G83" s="3" t="s">
        <v>796</v>
      </c>
      <c r="H83" s="2">
        <v>41372</v>
      </c>
      <c r="I83" s="3" t="s">
        <v>795</v>
      </c>
      <c r="J83" s="134" t="s">
        <v>63</v>
      </c>
      <c r="K83" s="4" t="s">
        <v>794</v>
      </c>
      <c r="L83" s="8" t="s">
        <v>76</v>
      </c>
      <c r="M83" s="83">
        <v>897561</v>
      </c>
      <c r="N83" s="83">
        <v>2352928.2000000002</v>
      </c>
      <c r="O83" s="83" t="s">
        <v>78</v>
      </c>
      <c r="P83" s="83" t="s">
        <v>78</v>
      </c>
      <c r="Q83" s="83">
        <v>180000</v>
      </c>
      <c r="R83" s="83" t="s">
        <v>78</v>
      </c>
      <c r="S83" s="83" t="s">
        <v>78</v>
      </c>
      <c r="T83" s="83" t="s">
        <v>78</v>
      </c>
      <c r="U83" s="83">
        <v>180000</v>
      </c>
      <c r="V83" s="83" t="s">
        <v>78</v>
      </c>
      <c r="W83" s="83" t="s">
        <v>78</v>
      </c>
      <c r="X83" s="83" t="s">
        <v>78</v>
      </c>
      <c r="Y83" s="83">
        <v>396250</v>
      </c>
      <c r="Z83" s="83" t="s">
        <v>78</v>
      </c>
      <c r="AA83" s="83" t="s">
        <v>78</v>
      </c>
      <c r="AB83" s="83" t="s">
        <v>78</v>
      </c>
      <c r="AC83" s="83">
        <v>419650</v>
      </c>
      <c r="AD83" s="83" t="s">
        <v>78</v>
      </c>
      <c r="AE83" s="83" t="s">
        <v>78</v>
      </c>
      <c r="AF83" s="83" t="s">
        <v>78</v>
      </c>
      <c r="AG83" s="83">
        <v>446725</v>
      </c>
      <c r="AH83" s="83" t="s">
        <v>78</v>
      </c>
      <c r="AI83" s="83" t="s">
        <v>78</v>
      </c>
      <c r="AJ83" s="132" t="s">
        <v>113</v>
      </c>
      <c r="AK83" s="132" t="s">
        <v>113</v>
      </c>
      <c r="AL83" s="132"/>
      <c r="AM83" s="132"/>
      <c r="AN83" s="132"/>
      <c r="AO83" s="132" t="s">
        <v>113</v>
      </c>
      <c r="AP83" s="132"/>
      <c r="AQ83" s="132"/>
      <c r="AR83" s="132"/>
      <c r="AS83" s="132" t="s">
        <v>113</v>
      </c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</row>
    <row r="84" spans="1:78" ht="45.75" customHeight="1">
      <c r="A84" s="134">
        <v>78</v>
      </c>
      <c r="B84" s="134" t="s">
        <v>797</v>
      </c>
      <c r="C84" s="2">
        <v>42468</v>
      </c>
      <c r="D84" s="134" t="s">
        <v>446</v>
      </c>
      <c r="E84" s="134" t="s">
        <v>66</v>
      </c>
      <c r="F84" s="134" t="s">
        <v>462</v>
      </c>
      <c r="G84" s="3" t="s">
        <v>796</v>
      </c>
      <c r="H84" s="2">
        <v>41372</v>
      </c>
      <c r="I84" s="3" t="s">
        <v>795</v>
      </c>
      <c r="J84" s="134" t="s">
        <v>63</v>
      </c>
      <c r="K84" s="4" t="s">
        <v>794</v>
      </c>
      <c r="L84" s="8" t="s">
        <v>76</v>
      </c>
      <c r="M84" s="83" t="s">
        <v>78</v>
      </c>
      <c r="N84" s="83">
        <v>13771463.800000001</v>
      </c>
      <c r="O84" s="83" t="s">
        <v>78</v>
      </c>
      <c r="P84" s="83" t="s">
        <v>78</v>
      </c>
      <c r="Q84" s="83">
        <v>1940000</v>
      </c>
      <c r="R84" s="83" t="s">
        <v>78</v>
      </c>
      <c r="S84" s="83" t="s">
        <v>78</v>
      </c>
      <c r="T84" s="83" t="s">
        <v>78</v>
      </c>
      <c r="U84" s="83">
        <v>1940000</v>
      </c>
      <c r="V84" s="83" t="s">
        <v>78</v>
      </c>
      <c r="W84" s="83" t="s">
        <v>78</v>
      </c>
      <c r="X84" s="83" t="s">
        <v>78</v>
      </c>
      <c r="Y84" s="83">
        <v>1835226</v>
      </c>
      <c r="Z84" s="83" t="s">
        <v>78</v>
      </c>
      <c r="AA84" s="83" t="s">
        <v>78</v>
      </c>
      <c r="AB84" s="83" t="s">
        <v>78</v>
      </c>
      <c r="AC84" s="83">
        <v>1966776</v>
      </c>
      <c r="AD84" s="83" t="s">
        <v>78</v>
      </c>
      <c r="AE84" s="83" t="s">
        <v>78</v>
      </c>
      <c r="AF84" s="83" t="s">
        <v>78</v>
      </c>
      <c r="AG84" s="83">
        <v>2088321</v>
      </c>
      <c r="AH84" s="83" t="s">
        <v>78</v>
      </c>
      <c r="AI84" s="83" t="s">
        <v>78</v>
      </c>
      <c r="AJ84" s="132"/>
      <c r="AK84" s="132"/>
      <c r="AL84" s="132"/>
      <c r="AM84" s="132" t="s">
        <v>113</v>
      </c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</row>
    <row r="85" spans="1:78" ht="45.75" customHeight="1">
      <c r="A85" s="134">
        <v>79</v>
      </c>
      <c r="B85" s="134" t="s">
        <v>797</v>
      </c>
      <c r="C85" s="2">
        <v>42468</v>
      </c>
      <c r="D85" s="134" t="s">
        <v>446</v>
      </c>
      <c r="E85" s="134" t="s">
        <v>66</v>
      </c>
      <c r="F85" s="134" t="s">
        <v>621</v>
      </c>
      <c r="G85" s="3" t="s">
        <v>796</v>
      </c>
      <c r="H85" s="2">
        <v>41372</v>
      </c>
      <c r="I85" s="3" t="s">
        <v>795</v>
      </c>
      <c r="J85" s="134" t="s">
        <v>63</v>
      </c>
      <c r="K85" s="4" t="s">
        <v>794</v>
      </c>
      <c r="L85" s="8" t="s">
        <v>76</v>
      </c>
      <c r="M85" s="83">
        <v>2368289</v>
      </c>
      <c r="N85" s="83">
        <v>2933741.1</v>
      </c>
      <c r="O85" s="83">
        <v>2099290.7999999998</v>
      </c>
      <c r="P85" s="83">
        <v>301200</v>
      </c>
      <c r="Q85" s="83">
        <v>390000</v>
      </c>
      <c r="R85" s="83" t="s">
        <v>78</v>
      </c>
      <c r="S85" s="83">
        <v>172100</v>
      </c>
      <c r="T85" s="83">
        <v>422000</v>
      </c>
      <c r="U85" s="83">
        <v>400000</v>
      </c>
      <c r="V85" s="83" t="s">
        <v>78</v>
      </c>
      <c r="W85" s="83">
        <v>203250</v>
      </c>
      <c r="X85" s="83">
        <v>389000</v>
      </c>
      <c r="Y85" s="83">
        <v>305100</v>
      </c>
      <c r="Z85" s="83" t="s">
        <v>78</v>
      </c>
      <c r="AA85" s="83">
        <v>183000</v>
      </c>
      <c r="AB85" s="83">
        <v>360000</v>
      </c>
      <c r="AC85" s="83">
        <v>308600</v>
      </c>
      <c r="AD85" s="83" t="s">
        <v>78</v>
      </c>
      <c r="AE85" s="83">
        <v>183000</v>
      </c>
      <c r="AF85" s="83">
        <v>341800</v>
      </c>
      <c r="AG85" s="83">
        <v>311400</v>
      </c>
      <c r="AH85" s="83" t="s">
        <v>78</v>
      </c>
      <c r="AI85" s="83">
        <v>183000</v>
      </c>
      <c r="AJ85" s="132"/>
      <c r="AK85" s="132"/>
      <c r="AL85" s="132"/>
      <c r="AM85" s="132"/>
      <c r="AN85" s="132"/>
      <c r="AO85" s="132"/>
      <c r="AP85" s="132"/>
      <c r="AQ85" s="132"/>
      <c r="AR85" s="132"/>
      <c r="AS85" s="132" t="s">
        <v>113</v>
      </c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</row>
    <row r="86" spans="1:78" ht="45.75" customHeight="1">
      <c r="A86" s="134">
        <v>80</v>
      </c>
      <c r="B86" s="134" t="s">
        <v>797</v>
      </c>
      <c r="C86" s="2">
        <v>42468</v>
      </c>
      <c r="D86" s="134" t="s">
        <v>446</v>
      </c>
      <c r="E86" s="134" t="s">
        <v>66</v>
      </c>
      <c r="F86" s="134" t="s">
        <v>460</v>
      </c>
      <c r="G86" s="3" t="s">
        <v>796</v>
      </c>
      <c r="H86" s="2">
        <v>41372</v>
      </c>
      <c r="I86" s="3" t="s">
        <v>795</v>
      </c>
      <c r="J86" s="134" t="s">
        <v>63</v>
      </c>
      <c r="K86" s="4" t="s">
        <v>794</v>
      </c>
      <c r="L86" s="8" t="s">
        <v>76</v>
      </c>
      <c r="M86" s="83">
        <v>1114371.3999999999</v>
      </c>
      <c r="N86" s="83">
        <v>17983456</v>
      </c>
      <c r="O86" s="83" t="s">
        <v>78</v>
      </c>
      <c r="P86" s="83" t="s">
        <v>78</v>
      </c>
      <c r="Q86" s="83">
        <v>2996900</v>
      </c>
      <c r="R86" s="83" t="s">
        <v>78</v>
      </c>
      <c r="S86" s="83" t="s">
        <v>78</v>
      </c>
      <c r="T86" s="83" t="s">
        <v>78</v>
      </c>
      <c r="U86" s="83">
        <v>2354500</v>
      </c>
      <c r="V86" s="83" t="s">
        <v>78</v>
      </c>
      <c r="W86" s="83" t="s">
        <v>78</v>
      </c>
      <c r="X86" s="83" t="s">
        <v>78</v>
      </c>
      <c r="Y86" s="83">
        <v>2354500</v>
      </c>
      <c r="Z86" s="83" t="s">
        <v>78</v>
      </c>
      <c r="AA86" s="83" t="s">
        <v>78</v>
      </c>
      <c r="AB86" s="83" t="s">
        <v>78</v>
      </c>
      <c r="AC86" s="83">
        <v>2354500</v>
      </c>
      <c r="AD86" s="83" t="s">
        <v>78</v>
      </c>
      <c r="AE86" s="83" t="s">
        <v>78</v>
      </c>
      <c r="AF86" s="83" t="s">
        <v>78</v>
      </c>
      <c r="AG86" s="83">
        <v>2354500</v>
      </c>
      <c r="AH86" s="83" t="s">
        <v>78</v>
      </c>
      <c r="AI86" s="83" t="s">
        <v>78</v>
      </c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</row>
    <row r="87" spans="1:78" ht="45.75" customHeight="1">
      <c r="A87" s="134">
        <v>81</v>
      </c>
      <c r="B87" s="134" t="s">
        <v>791</v>
      </c>
      <c r="C87" s="2">
        <v>42468</v>
      </c>
      <c r="D87" s="134" t="s">
        <v>446</v>
      </c>
      <c r="E87" s="134" t="s">
        <v>66</v>
      </c>
      <c r="F87" s="134" t="s">
        <v>492</v>
      </c>
      <c r="G87" s="3" t="s">
        <v>789</v>
      </c>
      <c r="H87" s="2">
        <v>41569</v>
      </c>
      <c r="I87" s="3" t="s">
        <v>788</v>
      </c>
      <c r="J87" s="134" t="s">
        <v>108</v>
      </c>
      <c r="K87" s="4" t="s">
        <v>787</v>
      </c>
      <c r="L87" s="8" t="s">
        <v>76</v>
      </c>
      <c r="M87" s="83">
        <v>1772813.1</v>
      </c>
      <c r="N87" s="83">
        <v>1639746.5</v>
      </c>
      <c r="O87" s="83" t="s">
        <v>78</v>
      </c>
      <c r="P87" s="83">
        <v>203611</v>
      </c>
      <c r="Q87" s="83">
        <v>226000</v>
      </c>
      <c r="R87" s="83" t="s">
        <v>78</v>
      </c>
      <c r="S87" s="83" t="s">
        <v>78</v>
      </c>
      <c r="T87" s="83">
        <v>309579.8</v>
      </c>
      <c r="U87" s="83">
        <v>226000</v>
      </c>
      <c r="V87" s="83" t="s">
        <v>78</v>
      </c>
      <c r="W87" s="83" t="s">
        <v>78</v>
      </c>
      <c r="X87" s="83" t="s">
        <v>78</v>
      </c>
      <c r="Y87" s="83">
        <v>225000</v>
      </c>
      <c r="Z87" s="83" t="s">
        <v>78</v>
      </c>
      <c r="AA87" s="83" t="s">
        <v>78</v>
      </c>
      <c r="AB87" s="83" t="s">
        <v>78</v>
      </c>
      <c r="AC87" s="83">
        <v>225000</v>
      </c>
      <c r="AD87" s="83" t="s">
        <v>78</v>
      </c>
      <c r="AE87" s="83" t="s">
        <v>78</v>
      </c>
      <c r="AF87" s="83" t="s">
        <v>78</v>
      </c>
      <c r="AG87" s="83">
        <v>225000</v>
      </c>
      <c r="AH87" s="83" t="s">
        <v>78</v>
      </c>
      <c r="AI87" s="83" t="s">
        <v>78</v>
      </c>
      <c r="AJ87" s="132" t="s">
        <v>113</v>
      </c>
      <c r="AK87" s="132" t="s">
        <v>113</v>
      </c>
      <c r="AL87" s="132" t="s">
        <v>113</v>
      </c>
      <c r="AM87" s="132" t="s">
        <v>113</v>
      </c>
      <c r="AN87" s="132" t="s">
        <v>113</v>
      </c>
      <c r="AO87" s="132"/>
      <c r="AP87" s="132"/>
      <c r="AQ87" s="132"/>
      <c r="AR87" s="132"/>
      <c r="AS87" s="132"/>
      <c r="AT87" s="132" t="s">
        <v>113</v>
      </c>
      <c r="AU87" s="132"/>
      <c r="AV87" s="132" t="s">
        <v>113</v>
      </c>
      <c r="AW87" s="132" t="s">
        <v>113</v>
      </c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</row>
    <row r="88" spans="1:78" ht="45.75" customHeight="1">
      <c r="A88" s="134">
        <v>82</v>
      </c>
      <c r="B88" s="134" t="s">
        <v>791</v>
      </c>
      <c r="C88" s="2">
        <v>42468</v>
      </c>
      <c r="D88" s="134" t="s">
        <v>446</v>
      </c>
      <c r="E88" s="134" t="s">
        <v>66</v>
      </c>
      <c r="F88" s="134" t="s">
        <v>490</v>
      </c>
      <c r="G88" s="3" t="s">
        <v>789</v>
      </c>
      <c r="H88" s="2">
        <v>41569</v>
      </c>
      <c r="I88" s="3" t="s">
        <v>788</v>
      </c>
      <c r="J88" s="134" t="s">
        <v>108</v>
      </c>
      <c r="K88" s="4" t="s">
        <v>787</v>
      </c>
      <c r="L88" s="8" t="s">
        <v>76</v>
      </c>
      <c r="M88" s="83">
        <v>1235313</v>
      </c>
      <c r="N88" s="83">
        <v>2894312.5</v>
      </c>
      <c r="O88" s="83" t="s">
        <v>78</v>
      </c>
      <c r="P88" s="83">
        <v>39737.599999999999</v>
      </c>
      <c r="Q88" s="83">
        <v>407294.5</v>
      </c>
      <c r="R88" s="83" t="s">
        <v>78</v>
      </c>
      <c r="S88" s="83" t="s">
        <v>78</v>
      </c>
      <c r="T88" s="83">
        <v>49046.400000000001</v>
      </c>
      <c r="U88" s="83">
        <v>437426.7</v>
      </c>
      <c r="V88" s="83" t="s">
        <v>78</v>
      </c>
      <c r="W88" s="83" t="s">
        <v>78</v>
      </c>
      <c r="X88" s="83" t="s">
        <v>78</v>
      </c>
      <c r="Y88" s="83">
        <v>397797.6</v>
      </c>
      <c r="Z88" s="83" t="s">
        <v>78</v>
      </c>
      <c r="AA88" s="83" t="s">
        <v>78</v>
      </c>
      <c r="AB88" s="83" t="s">
        <v>78</v>
      </c>
      <c r="AC88" s="83">
        <v>397797.6</v>
      </c>
      <c r="AD88" s="83" t="s">
        <v>78</v>
      </c>
      <c r="AE88" s="83" t="s">
        <v>78</v>
      </c>
      <c r="AF88" s="83" t="s">
        <v>78</v>
      </c>
      <c r="AG88" s="83">
        <v>397797.6</v>
      </c>
      <c r="AH88" s="83" t="s">
        <v>78</v>
      </c>
      <c r="AI88" s="83" t="s">
        <v>78</v>
      </c>
      <c r="AJ88" s="132" t="s">
        <v>113</v>
      </c>
      <c r="AK88" s="132" t="s">
        <v>113</v>
      </c>
      <c r="AL88" s="132" t="s">
        <v>113</v>
      </c>
      <c r="AM88" s="132"/>
      <c r="AN88" s="132"/>
      <c r="AO88" s="132"/>
      <c r="AP88" s="132"/>
      <c r="AQ88" s="132"/>
      <c r="AR88" s="132"/>
      <c r="AS88" s="132" t="s">
        <v>113</v>
      </c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 t="s">
        <v>113</v>
      </c>
      <c r="BL88" s="132" t="s">
        <v>113</v>
      </c>
      <c r="BM88" s="132" t="s">
        <v>113</v>
      </c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</row>
    <row r="89" spans="1:78" ht="45.75" customHeight="1">
      <c r="A89" s="134">
        <v>83</v>
      </c>
      <c r="B89" s="134" t="s">
        <v>791</v>
      </c>
      <c r="C89" s="2">
        <v>42468</v>
      </c>
      <c r="D89" s="134" t="s">
        <v>446</v>
      </c>
      <c r="E89" s="134" t="s">
        <v>66</v>
      </c>
      <c r="F89" s="134" t="s">
        <v>464</v>
      </c>
      <c r="G89" s="3" t="s">
        <v>789</v>
      </c>
      <c r="H89" s="2">
        <v>41569</v>
      </c>
      <c r="I89" s="3" t="s">
        <v>788</v>
      </c>
      <c r="J89" s="134" t="s">
        <v>108</v>
      </c>
      <c r="K89" s="4" t="s">
        <v>787</v>
      </c>
      <c r="L89" s="8" t="s">
        <v>76</v>
      </c>
      <c r="M89" s="83">
        <v>94999.3</v>
      </c>
      <c r="N89" s="83">
        <v>228559.9</v>
      </c>
      <c r="O89" s="83" t="s">
        <v>78</v>
      </c>
      <c r="P89" s="83" t="s">
        <v>78</v>
      </c>
      <c r="Q89" s="83">
        <v>33250</v>
      </c>
      <c r="R89" s="83" t="s">
        <v>78</v>
      </c>
      <c r="S89" s="83" t="s">
        <v>78</v>
      </c>
      <c r="T89" s="83" t="s">
        <v>78</v>
      </c>
      <c r="U89" s="83">
        <v>33250</v>
      </c>
      <c r="V89" s="83" t="s">
        <v>78</v>
      </c>
      <c r="W89" s="83" t="s">
        <v>78</v>
      </c>
      <c r="X89" s="83" t="s">
        <v>78</v>
      </c>
      <c r="Y89" s="83">
        <v>33250</v>
      </c>
      <c r="Z89" s="83" t="s">
        <v>78</v>
      </c>
      <c r="AA89" s="83" t="s">
        <v>78</v>
      </c>
      <c r="AB89" s="83" t="s">
        <v>78</v>
      </c>
      <c r="AC89" s="83">
        <v>33250</v>
      </c>
      <c r="AD89" s="83" t="s">
        <v>78</v>
      </c>
      <c r="AE89" s="83" t="s">
        <v>78</v>
      </c>
      <c r="AF89" s="83" t="s">
        <v>78</v>
      </c>
      <c r="AG89" s="83">
        <v>33250</v>
      </c>
      <c r="AH89" s="83" t="s">
        <v>78</v>
      </c>
      <c r="AI89" s="83" t="s">
        <v>78</v>
      </c>
      <c r="AJ89" s="132" t="s">
        <v>113</v>
      </c>
      <c r="AK89" s="132" t="s">
        <v>113</v>
      </c>
      <c r="AL89" s="132"/>
      <c r="AM89" s="132"/>
      <c r="AN89" s="132"/>
      <c r="AO89" s="132" t="s">
        <v>113</v>
      </c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</row>
    <row r="90" spans="1:78" ht="45.75" customHeight="1">
      <c r="A90" s="134">
        <v>84</v>
      </c>
      <c r="B90" s="134" t="s">
        <v>791</v>
      </c>
      <c r="C90" s="2">
        <v>42468</v>
      </c>
      <c r="D90" s="134" t="s">
        <v>446</v>
      </c>
      <c r="E90" s="134" t="s">
        <v>66</v>
      </c>
      <c r="F90" s="134" t="s">
        <v>483</v>
      </c>
      <c r="G90" s="3" t="s">
        <v>789</v>
      </c>
      <c r="H90" s="2">
        <v>41569</v>
      </c>
      <c r="I90" s="3" t="s">
        <v>788</v>
      </c>
      <c r="J90" s="134" t="s">
        <v>108</v>
      </c>
      <c r="K90" s="4" t="s">
        <v>787</v>
      </c>
      <c r="L90" s="8" t="s">
        <v>76</v>
      </c>
      <c r="M90" s="83">
        <v>94744</v>
      </c>
      <c r="N90" s="83">
        <f>306464.2+24596.2</f>
        <v>331060.40000000002</v>
      </c>
      <c r="O90" s="83">
        <v>168739.1</v>
      </c>
      <c r="P90" s="83" t="s">
        <v>78</v>
      </c>
      <c r="Q90" s="83">
        <v>13000</v>
      </c>
      <c r="R90" s="83">
        <v>1725</v>
      </c>
      <c r="S90" s="83">
        <v>21428</v>
      </c>
      <c r="T90" s="83" t="s">
        <v>78</v>
      </c>
      <c r="U90" s="83">
        <v>13000</v>
      </c>
      <c r="V90" s="83" t="s">
        <v>78</v>
      </c>
      <c r="W90" s="83">
        <v>25714</v>
      </c>
      <c r="X90" s="83" t="s">
        <v>78</v>
      </c>
      <c r="Y90" s="83">
        <v>13000</v>
      </c>
      <c r="Z90" s="83" t="s">
        <v>78</v>
      </c>
      <c r="AA90" s="83">
        <v>25714</v>
      </c>
      <c r="AB90" s="83" t="s">
        <v>78</v>
      </c>
      <c r="AC90" s="83">
        <v>13000</v>
      </c>
      <c r="AD90" s="83" t="s">
        <v>78</v>
      </c>
      <c r="AE90" s="83">
        <v>25714</v>
      </c>
      <c r="AF90" s="83" t="s">
        <v>78</v>
      </c>
      <c r="AG90" s="83">
        <v>13000</v>
      </c>
      <c r="AH90" s="83" t="s">
        <v>78</v>
      </c>
      <c r="AI90" s="83">
        <v>25714</v>
      </c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</row>
    <row r="91" spans="1:78" ht="45.75" customHeight="1">
      <c r="A91" s="134">
        <v>85</v>
      </c>
      <c r="B91" s="134" t="s">
        <v>791</v>
      </c>
      <c r="C91" s="2">
        <v>42468</v>
      </c>
      <c r="D91" s="134" t="s">
        <v>446</v>
      </c>
      <c r="E91" s="134" t="s">
        <v>66</v>
      </c>
      <c r="F91" s="134" t="s">
        <v>793</v>
      </c>
      <c r="G91" s="3" t="s">
        <v>789</v>
      </c>
      <c r="H91" s="2">
        <v>41569</v>
      </c>
      <c r="I91" s="3" t="s">
        <v>788</v>
      </c>
      <c r="J91" s="134" t="s">
        <v>108</v>
      </c>
      <c r="K91" s="4" t="s">
        <v>787</v>
      </c>
      <c r="L91" s="8" t="s">
        <v>76</v>
      </c>
      <c r="M91" s="83" t="s">
        <v>78</v>
      </c>
      <c r="N91" s="83">
        <v>159238.1</v>
      </c>
      <c r="O91" s="83" t="s">
        <v>78</v>
      </c>
      <c r="P91" s="83" t="s">
        <v>78</v>
      </c>
      <c r="Q91" s="83">
        <v>15000</v>
      </c>
      <c r="R91" s="83" t="s">
        <v>78</v>
      </c>
      <c r="S91" s="83" t="s">
        <v>78</v>
      </c>
      <c r="T91" s="83" t="s">
        <v>78</v>
      </c>
      <c r="U91" s="83">
        <v>28700</v>
      </c>
      <c r="V91" s="83" t="s">
        <v>78</v>
      </c>
      <c r="W91" s="83" t="s">
        <v>78</v>
      </c>
      <c r="X91" s="83" t="s">
        <v>78</v>
      </c>
      <c r="Y91" s="83">
        <v>28700</v>
      </c>
      <c r="Z91" s="83" t="s">
        <v>78</v>
      </c>
      <c r="AA91" s="83" t="s">
        <v>78</v>
      </c>
      <c r="AB91" s="83" t="s">
        <v>78</v>
      </c>
      <c r="AC91" s="83">
        <v>28700</v>
      </c>
      <c r="AD91" s="83" t="s">
        <v>78</v>
      </c>
      <c r="AE91" s="83" t="s">
        <v>78</v>
      </c>
      <c r="AF91" s="83" t="s">
        <v>78</v>
      </c>
      <c r="AG91" s="83">
        <v>28700</v>
      </c>
      <c r="AH91" s="83" t="s">
        <v>78</v>
      </c>
      <c r="AI91" s="83" t="s">
        <v>78</v>
      </c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</row>
    <row r="92" spans="1:78" ht="45.75" customHeight="1">
      <c r="A92" s="134">
        <v>86</v>
      </c>
      <c r="B92" s="134" t="s">
        <v>791</v>
      </c>
      <c r="C92" s="2">
        <v>42468</v>
      </c>
      <c r="D92" s="134" t="s">
        <v>446</v>
      </c>
      <c r="E92" s="134" t="s">
        <v>66</v>
      </c>
      <c r="F92" s="134" t="s">
        <v>792</v>
      </c>
      <c r="G92" s="3" t="s">
        <v>789</v>
      </c>
      <c r="H92" s="2">
        <v>41569</v>
      </c>
      <c r="I92" s="3" t="s">
        <v>788</v>
      </c>
      <c r="J92" s="134" t="s">
        <v>108</v>
      </c>
      <c r="K92" s="4" t="s">
        <v>787</v>
      </c>
      <c r="L92" s="8" t="s">
        <v>76</v>
      </c>
      <c r="M92" s="83" t="s">
        <v>78</v>
      </c>
      <c r="N92" s="83">
        <v>130500</v>
      </c>
      <c r="O92" s="83" t="s">
        <v>78</v>
      </c>
      <c r="P92" s="83" t="s">
        <v>78</v>
      </c>
      <c r="Q92" s="83">
        <v>10000</v>
      </c>
      <c r="R92" s="83" t="s">
        <v>78</v>
      </c>
      <c r="S92" s="83" t="s">
        <v>78</v>
      </c>
      <c r="T92" s="83" t="s">
        <v>78</v>
      </c>
      <c r="U92" s="83">
        <v>10000</v>
      </c>
      <c r="V92" s="83" t="s">
        <v>78</v>
      </c>
      <c r="W92" s="83" t="s">
        <v>78</v>
      </c>
      <c r="X92" s="83" t="s">
        <v>78</v>
      </c>
      <c r="Y92" s="83">
        <v>25000</v>
      </c>
      <c r="Z92" s="83" t="s">
        <v>78</v>
      </c>
      <c r="AA92" s="83" t="s">
        <v>78</v>
      </c>
      <c r="AB92" s="83" t="s">
        <v>78</v>
      </c>
      <c r="AC92" s="83">
        <v>25000</v>
      </c>
      <c r="AD92" s="83" t="s">
        <v>78</v>
      </c>
      <c r="AE92" s="83" t="s">
        <v>78</v>
      </c>
      <c r="AF92" s="83" t="s">
        <v>78</v>
      </c>
      <c r="AG92" s="83">
        <v>25000</v>
      </c>
      <c r="AH92" s="83" t="s">
        <v>78</v>
      </c>
      <c r="AI92" s="83" t="s">
        <v>78</v>
      </c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</row>
    <row r="93" spans="1:78" ht="45.75" customHeight="1">
      <c r="A93" s="134">
        <v>87</v>
      </c>
      <c r="B93" s="134" t="s">
        <v>791</v>
      </c>
      <c r="C93" s="2">
        <v>42468</v>
      </c>
      <c r="D93" s="134" t="s">
        <v>446</v>
      </c>
      <c r="E93" s="134" t="s">
        <v>66</v>
      </c>
      <c r="F93" s="134" t="s">
        <v>790</v>
      </c>
      <c r="G93" s="3" t="s">
        <v>789</v>
      </c>
      <c r="H93" s="2">
        <v>41569</v>
      </c>
      <c r="I93" s="3" t="s">
        <v>788</v>
      </c>
      <c r="J93" s="134" t="s">
        <v>108</v>
      </c>
      <c r="K93" s="4" t="s">
        <v>787</v>
      </c>
      <c r="L93" s="8" t="s">
        <v>76</v>
      </c>
      <c r="M93" s="83">
        <v>42817</v>
      </c>
      <c r="N93" s="83">
        <v>138411</v>
      </c>
      <c r="O93" s="83">
        <v>799469.6</v>
      </c>
      <c r="P93" s="83">
        <v>12892</v>
      </c>
      <c r="Q93" s="83">
        <v>12000</v>
      </c>
      <c r="R93" s="83" t="s">
        <v>78</v>
      </c>
      <c r="S93" s="83">
        <v>103992</v>
      </c>
      <c r="T93" s="83" t="s">
        <v>78</v>
      </c>
      <c r="U93" s="83">
        <v>12000</v>
      </c>
      <c r="V93" s="83" t="s">
        <v>78</v>
      </c>
      <c r="W93" s="83">
        <v>75498</v>
      </c>
      <c r="X93" s="83" t="s">
        <v>78</v>
      </c>
      <c r="Y93" s="83">
        <v>12000</v>
      </c>
      <c r="Z93" s="83" t="s">
        <v>78</v>
      </c>
      <c r="AA93" s="83">
        <v>60000</v>
      </c>
      <c r="AB93" s="83" t="s">
        <v>78</v>
      </c>
      <c r="AC93" s="83">
        <v>12000</v>
      </c>
      <c r="AD93" s="83" t="s">
        <v>78</v>
      </c>
      <c r="AE93" s="83">
        <v>81000</v>
      </c>
      <c r="AF93" s="83" t="s">
        <v>78</v>
      </c>
      <c r="AG93" s="83">
        <v>12000</v>
      </c>
      <c r="AH93" s="83" t="s">
        <v>78</v>
      </c>
      <c r="AI93" s="83">
        <v>90400</v>
      </c>
      <c r="AJ93" s="132"/>
      <c r="AK93" s="132"/>
      <c r="AL93" s="132"/>
      <c r="AM93" s="132"/>
      <c r="AN93" s="132"/>
      <c r="AO93" s="132"/>
      <c r="AP93" s="132"/>
      <c r="AQ93" s="132"/>
      <c r="AR93" s="132"/>
      <c r="AS93" s="132" t="s">
        <v>113</v>
      </c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</row>
    <row r="94" spans="1:78" ht="45.75" customHeight="1">
      <c r="A94" s="134">
        <v>88</v>
      </c>
      <c r="B94" s="134" t="s">
        <v>769</v>
      </c>
      <c r="C94" s="2">
        <v>42468</v>
      </c>
      <c r="D94" s="134" t="s">
        <v>446</v>
      </c>
      <c r="E94" s="134" t="s">
        <v>66</v>
      </c>
      <c r="F94" s="134" t="s">
        <v>492</v>
      </c>
      <c r="G94" s="3" t="s">
        <v>767</v>
      </c>
      <c r="H94" s="2">
        <v>41837</v>
      </c>
      <c r="I94" s="3" t="s">
        <v>766</v>
      </c>
      <c r="J94" s="134" t="s">
        <v>774</v>
      </c>
      <c r="K94" s="4" t="s">
        <v>786</v>
      </c>
      <c r="L94" s="8" t="s">
        <v>76</v>
      </c>
      <c r="M94" s="83">
        <v>3403993.81</v>
      </c>
      <c r="N94" s="83">
        <v>1049507.08</v>
      </c>
      <c r="O94" s="83" t="s">
        <v>78</v>
      </c>
      <c r="P94" s="83">
        <v>542985.19999999995</v>
      </c>
      <c r="Q94" s="83">
        <v>112177.3</v>
      </c>
      <c r="R94" s="83" t="s">
        <v>78</v>
      </c>
      <c r="S94" s="83" t="s">
        <v>78</v>
      </c>
      <c r="T94" s="83">
        <v>289345.8</v>
      </c>
      <c r="U94" s="83">
        <v>125712.4</v>
      </c>
      <c r="V94" s="83" t="s">
        <v>78</v>
      </c>
      <c r="W94" s="83" t="s">
        <v>78</v>
      </c>
      <c r="X94" s="83">
        <v>379914.85</v>
      </c>
      <c r="Y94" s="83">
        <v>153680.5</v>
      </c>
      <c r="Z94" s="83" t="s">
        <v>78</v>
      </c>
      <c r="AA94" s="83" t="s">
        <v>78</v>
      </c>
      <c r="AB94" s="83">
        <v>383714</v>
      </c>
      <c r="AC94" s="83">
        <v>155217.29999999999</v>
      </c>
      <c r="AD94" s="83" t="s">
        <v>78</v>
      </c>
      <c r="AE94" s="83" t="s">
        <v>78</v>
      </c>
      <c r="AF94" s="83">
        <v>387551.13</v>
      </c>
      <c r="AG94" s="83">
        <v>156769.5</v>
      </c>
      <c r="AH94" s="83" t="s">
        <v>78</v>
      </c>
      <c r="AI94" s="83" t="s">
        <v>78</v>
      </c>
      <c r="AJ94" s="132" t="s">
        <v>113</v>
      </c>
      <c r="AK94" s="132" t="s">
        <v>113</v>
      </c>
      <c r="AL94" s="132" t="s">
        <v>113</v>
      </c>
      <c r="AM94" s="132"/>
      <c r="AN94" s="132"/>
      <c r="AO94" s="132"/>
      <c r="AP94" s="132"/>
      <c r="AQ94" s="132"/>
      <c r="AR94" s="132"/>
      <c r="AS94" s="132" t="s">
        <v>113</v>
      </c>
      <c r="AT94" s="132" t="s">
        <v>113</v>
      </c>
      <c r="AU94" s="132"/>
      <c r="AV94" s="132" t="s">
        <v>113</v>
      </c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</row>
    <row r="95" spans="1:78" ht="45.75" customHeight="1">
      <c r="A95" s="134">
        <v>89</v>
      </c>
      <c r="B95" s="134" t="s">
        <v>769</v>
      </c>
      <c r="C95" s="2">
        <v>42468</v>
      </c>
      <c r="D95" s="134" t="s">
        <v>446</v>
      </c>
      <c r="E95" s="134" t="s">
        <v>66</v>
      </c>
      <c r="F95" s="134" t="s">
        <v>490</v>
      </c>
      <c r="G95" s="3" t="s">
        <v>767</v>
      </c>
      <c r="H95" s="2">
        <v>41837</v>
      </c>
      <c r="I95" s="3" t="s">
        <v>766</v>
      </c>
      <c r="J95" s="134" t="s">
        <v>774</v>
      </c>
      <c r="K95" s="4" t="s">
        <v>785</v>
      </c>
      <c r="L95" s="8" t="s">
        <v>76</v>
      </c>
      <c r="M95" s="83">
        <v>1190189.3999999999</v>
      </c>
      <c r="N95" s="83">
        <v>322766.34999999998</v>
      </c>
      <c r="O95" s="83">
        <v>453563.42</v>
      </c>
      <c r="P95" s="83">
        <v>83679.199999999997</v>
      </c>
      <c r="Q95" s="83">
        <v>44224.800000000003</v>
      </c>
      <c r="R95" s="83" t="s">
        <v>78</v>
      </c>
      <c r="S95" s="83">
        <v>72007.05</v>
      </c>
      <c r="T95" s="83">
        <v>80028.100000000006</v>
      </c>
      <c r="U95" s="83">
        <v>41780.6</v>
      </c>
      <c r="V95" s="83" t="s">
        <v>78</v>
      </c>
      <c r="W95" s="83">
        <v>74161.08</v>
      </c>
      <c r="X95" s="83">
        <v>209650.7</v>
      </c>
      <c r="Y95" s="83">
        <v>42825.2</v>
      </c>
      <c r="Z95" s="83" t="s">
        <v>78</v>
      </c>
      <c r="AA95" s="83">
        <v>76385.91</v>
      </c>
      <c r="AB95" s="83">
        <v>211747.20000000001</v>
      </c>
      <c r="AC95" s="83">
        <v>43253.4</v>
      </c>
      <c r="AD95" s="83" t="s">
        <v>78</v>
      </c>
      <c r="AE95" s="83">
        <v>78677.48</v>
      </c>
      <c r="AF95" s="83">
        <v>213864.6</v>
      </c>
      <c r="AG95" s="83">
        <v>43685.9</v>
      </c>
      <c r="AH95" s="83" t="s">
        <v>78</v>
      </c>
      <c r="AI95" s="83">
        <v>81037.8</v>
      </c>
      <c r="AJ95" s="132" t="s">
        <v>113</v>
      </c>
      <c r="AK95" s="132" t="s">
        <v>113</v>
      </c>
      <c r="AL95" s="132" t="s">
        <v>113</v>
      </c>
      <c r="AM95" s="132"/>
      <c r="AN95" s="132"/>
      <c r="AO95" s="132"/>
      <c r="AP95" s="132"/>
      <c r="AQ95" s="132"/>
      <c r="AR95" s="132"/>
      <c r="AS95" s="132" t="s">
        <v>113</v>
      </c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 t="s">
        <v>113</v>
      </c>
      <c r="BM95" s="132"/>
      <c r="BN95" s="132" t="s">
        <v>113</v>
      </c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</row>
    <row r="96" spans="1:78" ht="45.75" customHeight="1">
      <c r="A96" s="134">
        <v>90</v>
      </c>
      <c r="B96" s="134" t="s">
        <v>769</v>
      </c>
      <c r="C96" s="2">
        <v>42468</v>
      </c>
      <c r="D96" s="134" t="s">
        <v>446</v>
      </c>
      <c r="E96" s="134" t="s">
        <v>66</v>
      </c>
      <c r="F96" s="134" t="s">
        <v>466</v>
      </c>
      <c r="G96" s="3" t="s">
        <v>767</v>
      </c>
      <c r="H96" s="2">
        <v>41837</v>
      </c>
      <c r="I96" s="3" t="s">
        <v>766</v>
      </c>
      <c r="J96" s="134" t="s">
        <v>774</v>
      </c>
      <c r="K96" s="4" t="s">
        <v>784</v>
      </c>
      <c r="L96" s="8" t="s">
        <v>76</v>
      </c>
      <c r="M96" s="83">
        <v>179014.9</v>
      </c>
      <c r="N96" s="83">
        <v>170305.8</v>
      </c>
      <c r="O96" s="83">
        <v>2989400.77</v>
      </c>
      <c r="P96" s="83">
        <v>19279.900000000001</v>
      </c>
      <c r="Q96" s="83">
        <v>10000</v>
      </c>
      <c r="R96" s="83" t="s">
        <v>78</v>
      </c>
      <c r="S96" s="83">
        <v>494785</v>
      </c>
      <c r="T96" s="83">
        <v>19472.599999999999</v>
      </c>
      <c r="U96" s="83">
        <v>10000</v>
      </c>
      <c r="V96" s="83" t="s">
        <v>78</v>
      </c>
      <c r="W96" s="83">
        <v>499732.85</v>
      </c>
      <c r="X96" s="83">
        <v>19667.400000000001</v>
      </c>
      <c r="Y96" s="83">
        <v>23413</v>
      </c>
      <c r="Z96" s="83" t="s">
        <v>78</v>
      </c>
      <c r="AA96" s="83">
        <v>504730.18</v>
      </c>
      <c r="AB96" s="83">
        <v>19864.099999999999</v>
      </c>
      <c r="AC96" s="83">
        <v>23647</v>
      </c>
      <c r="AD96" s="83" t="s">
        <v>78</v>
      </c>
      <c r="AE96" s="83">
        <v>509777.48</v>
      </c>
      <c r="AF96" s="83">
        <v>20062.7</v>
      </c>
      <c r="AG96" s="83">
        <v>23883</v>
      </c>
      <c r="AH96" s="83" t="s">
        <v>78</v>
      </c>
      <c r="AI96" s="83">
        <v>514875.26</v>
      </c>
      <c r="AJ96" s="132"/>
      <c r="AK96" s="132" t="s">
        <v>113</v>
      </c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</row>
    <row r="97" spans="1:78" ht="45.75" customHeight="1">
      <c r="A97" s="134">
        <v>91</v>
      </c>
      <c r="B97" s="134" t="s">
        <v>769</v>
      </c>
      <c r="C97" s="2">
        <v>42468</v>
      </c>
      <c r="D97" s="134" t="s">
        <v>446</v>
      </c>
      <c r="E97" s="134" t="s">
        <v>66</v>
      </c>
      <c r="F97" s="134" t="s">
        <v>783</v>
      </c>
      <c r="G97" s="3" t="s">
        <v>767</v>
      </c>
      <c r="H97" s="2">
        <v>41837</v>
      </c>
      <c r="I97" s="3" t="s">
        <v>766</v>
      </c>
      <c r="J97" s="134" t="s">
        <v>782</v>
      </c>
      <c r="K97" s="4" t="s">
        <v>781</v>
      </c>
      <c r="L97" s="8" t="s">
        <v>76</v>
      </c>
      <c r="M97" s="83">
        <v>274063.5</v>
      </c>
      <c r="N97" s="83">
        <v>12000</v>
      </c>
      <c r="O97" s="83">
        <v>644873.59</v>
      </c>
      <c r="P97" s="83">
        <v>137713.5</v>
      </c>
      <c r="Q97" s="83" t="s">
        <v>78</v>
      </c>
      <c r="R97" s="83" t="s">
        <v>78</v>
      </c>
      <c r="S97" s="83">
        <v>324041.03000000003</v>
      </c>
      <c r="T97" s="83" t="s">
        <v>78</v>
      </c>
      <c r="U97" s="83" t="s">
        <v>78</v>
      </c>
      <c r="V97" s="83" t="s">
        <v>78</v>
      </c>
      <c r="W97" s="83" t="s">
        <v>78</v>
      </c>
      <c r="X97" s="83" t="s">
        <v>78</v>
      </c>
      <c r="Y97" s="83" t="s">
        <v>78</v>
      </c>
      <c r="Z97" s="83" t="s">
        <v>78</v>
      </c>
      <c r="AA97" s="83" t="s">
        <v>78</v>
      </c>
      <c r="AB97" s="83" t="s">
        <v>78</v>
      </c>
      <c r="AC97" s="83" t="s">
        <v>78</v>
      </c>
      <c r="AD97" s="83" t="s">
        <v>78</v>
      </c>
      <c r="AE97" s="83" t="s">
        <v>78</v>
      </c>
      <c r="AF97" s="83" t="s">
        <v>78</v>
      </c>
      <c r="AG97" s="83" t="s">
        <v>78</v>
      </c>
      <c r="AH97" s="83" t="s">
        <v>78</v>
      </c>
      <c r="AI97" s="83" t="s">
        <v>78</v>
      </c>
      <c r="AJ97" s="132"/>
      <c r="AK97" s="132"/>
      <c r="AL97" s="132"/>
      <c r="AM97" s="132" t="s">
        <v>113</v>
      </c>
      <c r="AN97" s="132"/>
      <c r="AO97" s="132"/>
      <c r="AP97" s="132"/>
      <c r="AQ97" s="132"/>
      <c r="AR97" s="132"/>
      <c r="AS97" s="132" t="s">
        <v>113</v>
      </c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</row>
    <row r="98" spans="1:78" ht="45.75" customHeight="1">
      <c r="A98" s="134">
        <v>92</v>
      </c>
      <c r="B98" s="134" t="s">
        <v>769</v>
      </c>
      <c r="C98" s="2">
        <v>42468</v>
      </c>
      <c r="D98" s="134" t="s">
        <v>446</v>
      </c>
      <c r="E98" s="134" t="s">
        <v>66</v>
      </c>
      <c r="F98" s="134" t="s">
        <v>464</v>
      </c>
      <c r="G98" s="3" t="s">
        <v>767</v>
      </c>
      <c r="H98" s="2">
        <v>41837</v>
      </c>
      <c r="I98" s="3" t="s">
        <v>766</v>
      </c>
      <c r="J98" s="134" t="s">
        <v>119</v>
      </c>
      <c r="K98" s="4" t="s">
        <v>780</v>
      </c>
      <c r="L98" s="8" t="s">
        <v>76</v>
      </c>
      <c r="M98" s="83">
        <v>2047777.54</v>
      </c>
      <c r="N98" s="83">
        <v>290102.21999999997</v>
      </c>
      <c r="O98" s="83">
        <v>493413.19</v>
      </c>
      <c r="P98" s="83">
        <v>301668.26</v>
      </c>
      <c r="Q98" s="83">
        <v>27234.42</v>
      </c>
      <c r="R98" s="83" t="s">
        <v>78</v>
      </c>
      <c r="S98" s="83">
        <v>79258.05</v>
      </c>
      <c r="T98" s="83">
        <v>304684.94</v>
      </c>
      <c r="U98" s="83">
        <v>27506.7</v>
      </c>
      <c r="V98" s="83" t="s">
        <v>78</v>
      </c>
      <c r="W98" s="83">
        <v>81635.789999999994</v>
      </c>
      <c r="X98" s="83">
        <v>307731.78999999998</v>
      </c>
      <c r="Y98" s="83">
        <v>27781.8</v>
      </c>
      <c r="Z98" s="83" t="s">
        <v>78</v>
      </c>
      <c r="AA98" s="83">
        <v>84084.86</v>
      </c>
      <c r="AB98" s="83">
        <v>310809.11</v>
      </c>
      <c r="AC98" s="83">
        <v>28059.599999999999</v>
      </c>
      <c r="AD98" s="83" t="s">
        <v>78</v>
      </c>
      <c r="AE98" s="83">
        <v>83607.42</v>
      </c>
      <c r="AF98" s="83">
        <v>313917.2</v>
      </c>
      <c r="AG98" s="83">
        <v>28340.2</v>
      </c>
      <c r="AH98" s="83" t="s">
        <v>78</v>
      </c>
      <c r="AI98" s="83">
        <v>89205.62</v>
      </c>
      <c r="AJ98" s="132" t="s">
        <v>113</v>
      </c>
      <c r="AK98" s="132" t="s">
        <v>113</v>
      </c>
      <c r="AL98" s="132"/>
      <c r="AM98" s="132"/>
      <c r="AN98" s="132"/>
      <c r="AO98" s="132" t="s">
        <v>113</v>
      </c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</row>
    <row r="99" spans="1:78" ht="45.75" customHeight="1">
      <c r="A99" s="134">
        <v>93</v>
      </c>
      <c r="B99" s="134" t="s">
        <v>769</v>
      </c>
      <c r="C99" s="2">
        <v>42468</v>
      </c>
      <c r="D99" s="134" t="s">
        <v>446</v>
      </c>
      <c r="E99" s="134" t="s">
        <v>66</v>
      </c>
      <c r="F99" s="134" t="s">
        <v>462</v>
      </c>
      <c r="G99" s="3" t="s">
        <v>767</v>
      </c>
      <c r="H99" s="2">
        <v>41837</v>
      </c>
      <c r="I99" s="3" t="s">
        <v>766</v>
      </c>
      <c r="J99" s="134" t="s">
        <v>119</v>
      </c>
      <c r="K99" s="4" t="s">
        <v>779</v>
      </c>
      <c r="L99" s="8" t="s">
        <v>76</v>
      </c>
      <c r="M99" s="83">
        <v>432040.78</v>
      </c>
      <c r="N99" s="83">
        <v>11539.21</v>
      </c>
      <c r="O99" s="83">
        <v>14700</v>
      </c>
      <c r="P99" s="83">
        <v>70929.8</v>
      </c>
      <c r="Q99" s="83" t="s">
        <v>78</v>
      </c>
      <c r="R99" s="83" t="s">
        <v>78</v>
      </c>
      <c r="S99" s="83">
        <v>2200</v>
      </c>
      <c r="T99" s="83">
        <v>71639.100000000006</v>
      </c>
      <c r="U99" s="83" t="s">
        <v>78</v>
      </c>
      <c r="V99" s="83" t="s">
        <v>78</v>
      </c>
      <c r="W99" s="83">
        <v>2400</v>
      </c>
      <c r="X99" s="83">
        <v>72355.490000000005</v>
      </c>
      <c r="Y99" s="83">
        <v>3808.19</v>
      </c>
      <c r="Z99" s="83" t="s">
        <v>78</v>
      </c>
      <c r="AA99" s="83">
        <v>2500</v>
      </c>
      <c r="AB99" s="83">
        <v>73079.039999999994</v>
      </c>
      <c r="AC99" s="83">
        <v>3846.28</v>
      </c>
      <c r="AD99" s="83" t="s">
        <v>78</v>
      </c>
      <c r="AE99" s="83">
        <v>2600</v>
      </c>
      <c r="AF99" s="83">
        <v>73809.83</v>
      </c>
      <c r="AG99" s="83">
        <v>3884.74</v>
      </c>
      <c r="AH99" s="83" t="s">
        <v>78</v>
      </c>
      <c r="AI99" s="83">
        <v>3000</v>
      </c>
      <c r="AJ99" s="132"/>
      <c r="AK99" s="132"/>
      <c r="AL99" s="132"/>
      <c r="AM99" s="132" t="s">
        <v>113</v>
      </c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</row>
    <row r="100" spans="1:78" ht="45.75" customHeight="1">
      <c r="A100" s="134">
        <v>94</v>
      </c>
      <c r="B100" s="134" t="s">
        <v>769</v>
      </c>
      <c r="C100" s="2">
        <v>42468</v>
      </c>
      <c r="D100" s="134" t="s">
        <v>446</v>
      </c>
      <c r="E100" s="134" t="s">
        <v>66</v>
      </c>
      <c r="F100" s="134" t="s">
        <v>778</v>
      </c>
      <c r="G100" s="3" t="s">
        <v>767</v>
      </c>
      <c r="H100" s="2">
        <v>41837</v>
      </c>
      <c r="I100" s="3" t="s">
        <v>766</v>
      </c>
      <c r="J100" s="134" t="s">
        <v>96</v>
      </c>
      <c r="K100" s="4" t="s">
        <v>777</v>
      </c>
      <c r="L100" s="8" t="s">
        <v>76</v>
      </c>
      <c r="M100" s="83">
        <v>2517199.37</v>
      </c>
      <c r="N100" s="83">
        <v>924277.64</v>
      </c>
      <c r="O100" s="83">
        <v>429053</v>
      </c>
      <c r="P100" s="83">
        <v>529453.13</v>
      </c>
      <c r="Q100" s="83">
        <v>48270</v>
      </c>
      <c r="R100" s="83" t="s">
        <v>78</v>
      </c>
      <c r="S100" s="83">
        <v>56100</v>
      </c>
      <c r="T100" s="83">
        <v>405475.36</v>
      </c>
      <c r="U100" s="83">
        <v>43470</v>
      </c>
      <c r="V100" s="83" t="s">
        <v>78</v>
      </c>
      <c r="W100" s="83">
        <v>62100</v>
      </c>
      <c r="X100" s="83">
        <v>541089.64</v>
      </c>
      <c r="Y100" s="83">
        <v>279675.96000000002</v>
      </c>
      <c r="Z100" s="83" t="s">
        <v>78</v>
      </c>
      <c r="AA100" s="83">
        <v>74160</v>
      </c>
      <c r="AB100" s="83">
        <v>483021.84</v>
      </c>
      <c r="AC100" s="83">
        <v>247288.87</v>
      </c>
      <c r="AD100" s="83" t="s">
        <v>78</v>
      </c>
      <c r="AE100" s="83">
        <v>75600</v>
      </c>
      <c r="AF100" s="83">
        <v>436756.4</v>
      </c>
      <c r="AG100" s="83">
        <v>221541.91</v>
      </c>
      <c r="AH100" s="83" t="s">
        <v>78</v>
      </c>
      <c r="AI100" s="83">
        <v>80250</v>
      </c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</row>
    <row r="101" spans="1:78" ht="45.75" customHeight="1">
      <c r="A101" s="134">
        <v>95</v>
      </c>
      <c r="B101" s="134" t="s">
        <v>769</v>
      </c>
      <c r="C101" s="2">
        <v>42468</v>
      </c>
      <c r="D101" s="134" t="s">
        <v>446</v>
      </c>
      <c r="E101" s="134" t="s">
        <v>66</v>
      </c>
      <c r="F101" s="134" t="s">
        <v>776</v>
      </c>
      <c r="G101" s="3" t="s">
        <v>767</v>
      </c>
      <c r="H101" s="2">
        <v>41837</v>
      </c>
      <c r="I101" s="3" t="s">
        <v>766</v>
      </c>
      <c r="J101" s="134" t="s">
        <v>119</v>
      </c>
      <c r="K101" s="4" t="s">
        <v>775</v>
      </c>
      <c r="L101" s="8" t="s">
        <v>76</v>
      </c>
      <c r="M101" s="83" t="s">
        <v>78</v>
      </c>
      <c r="N101" s="83">
        <v>222791.86</v>
      </c>
      <c r="O101" s="83">
        <v>2577064.2200000002</v>
      </c>
      <c r="P101" s="83" t="s">
        <v>78</v>
      </c>
      <c r="Q101" s="83">
        <v>36241.800000000003</v>
      </c>
      <c r="R101" s="83" t="s">
        <v>78</v>
      </c>
      <c r="S101" s="83">
        <v>693121.6</v>
      </c>
      <c r="T101" s="83" t="s">
        <v>78</v>
      </c>
      <c r="U101" s="83">
        <v>36241.800000000003</v>
      </c>
      <c r="V101" s="83" t="s">
        <v>78</v>
      </c>
      <c r="W101" s="83">
        <v>313758.37</v>
      </c>
      <c r="X101" s="83" t="s">
        <v>78</v>
      </c>
      <c r="Y101" s="83">
        <v>32577.43</v>
      </c>
      <c r="Z101" s="83" t="s">
        <v>78</v>
      </c>
      <c r="AA101" s="83">
        <v>318151</v>
      </c>
      <c r="AB101" s="83" t="s">
        <v>78</v>
      </c>
      <c r="AC101" s="83">
        <v>32903.199999999997</v>
      </c>
      <c r="AD101" s="83" t="s">
        <v>78</v>
      </c>
      <c r="AE101" s="83">
        <v>321332.5</v>
      </c>
      <c r="AF101" s="83" t="s">
        <v>78</v>
      </c>
      <c r="AG101" s="83">
        <v>33262.129999999997</v>
      </c>
      <c r="AH101" s="83" t="s">
        <v>78</v>
      </c>
      <c r="AI101" s="83">
        <v>324867.15000000002</v>
      </c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 t="s">
        <v>113</v>
      </c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</row>
    <row r="102" spans="1:78" ht="45.75" customHeight="1">
      <c r="A102" s="134">
        <v>96</v>
      </c>
      <c r="B102" s="134" t="s">
        <v>769</v>
      </c>
      <c r="C102" s="2">
        <v>42468</v>
      </c>
      <c r="D102" s="134" t="s">
        <v>446</v>
      </c>
      <c r="E102" s="134" t="s">
        <v>66</v>
      </c>
      <c r="F102" s="134" t="s">
        <v>450</v>
      </c>
      <c r="G102" s="3" t="s">
        <v>767</v>
      </c>
      <c r="H102" s="2">
        <v>41837</v>
      </c>
      <c r="I102" s="3" t="s">
        <v>766</v>
      </c>
      <c r="J102" s="134" t="s">
        <v>774</v>
      </c>
      <c r="K102" s="4" t="s">
        <v>773</v>
      </c>
      <c r="L102" s="8" t="s">
        <v>76</v>
      </c>
      <c r="M102" s="83">
        <v>886704.32</v>
      </c>
      <c r="N102" s="83">
        <v>150511.54999999999</v>
      </c>
      <c r="O102" s="83">
        <v>221108.82</v>
      </c>
      <c r="P102" s="83">
        <v>49858.1</v>
      </c>
      <c r="Q102" s="83">
        <v>6600</v>
      </c>
      <c r="R102" s="83" t="s">
        <v>78</v>
      </c>
      <c r="S102" s="83">
        <v>36309.54</v>
      </c>
      <c r="T102" s="83">
        <v>11178.6</v>
      </c>
      <c r="U102" s="83">
        <v>2442.1999999999998</v>
      </c>
      <c r="V102" s="83" t="s">
        <v>78</v>
      </c>
      <c r="W102" s="83">
        <v>36672.6</v>
      </c>
      <c r="X102" s="83">
        <v>228932.88</v>
      </c>
      <c r="Y102" s="83">
        <v>38052.300000000003</v>
      </c>
      <c r="Z102" s="83" t="s">
        <v>78</v>
      </c>
      <c r="AA102" s="83">
        <v>37039.230000000003</v>
      </c>
      <c r="AB102" s="83">
        <v>231222.21</v>
      </c>
      <c r="AC102" s="83">
        <v>38432.9</v>
      </c>
      <c r="AD102" s="83" t="s">
        <v>78</v>
      </c>
      <c r="AE102" s="83">
        <v>37409.33</v>
      </c>
      <c r="AF102" s="83">
        <v>233534.43</v>
      </c>
      <c r="AG102" s="83">
        <v>38817.199999999997</v>
      </c>
      <c r="AH102" s="83" t="s">
        <v>78</v>
      </c>
      <c r="AI102" s="83">
        <v>37728.080000000002</v>
      </c>
      <c r="AJ102" s="132"/>
      <c r="AK102" s="132" t="s">
        <v>113</v>
      </c>
      <c r="AL102" s="132"/>
      <c r="AM102" s="132"/>
      <c r="AN102" s="132"/>
      <c r="AO102" s="132"/>
      <c r="AP102" s="132"/>
      <c r="AQ102" s="132"/>
      <c r="AR102" s="132"/>
      <c r="AS102" s="132" t="s">
        <v>113</v>
      </c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 t="s">
        <v>113</v>
      </c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</row>
    <row r="103" spans="1:78" ht="45.75" customHeight="1">
      <c r="A103" s="134">
        <v>97</v>
      </c>
      <c r="B103" s="134" t="s">
        <v>769</v>
      </c>
      <c r="C103" s="2">
        <v>42468</v>
      </c>
      <c r="D103" s="134" t="s">
        <v>446</v>
      </c>
      <c r="E103" s="134" t="s">
        <v>66</v>
      </c>
      <c r="F103" s="134" t="s">
        <v>772</v>
      </c>
      <c r="G103" s="3" t="s">
        <v>767</v>
      </c>
      <c r="H103" s="2">
        <v>41837</v>
      </c>
      <c r="I103" s="3" t="s">
        <v>766</v>
      </c>
      <c r="J103" s="134" t="s">
        <v>771</v>
      </c>
      <c r="K103" s="4" t="s">
        <v>770</v>
      </c>
      <c r="L103" s="8" t="s">
        <v>76</v>
      </c>
      <c r="M103" s="83" t="s">
        <v>78</v>
      </c>
      <c r="N103" s="83" t="s">
        <v>78</v>
      </c>
      <c r="O103" s="83">
        <v>985191.48</v>
      </c>
      <c r="P103" s="83" t="s">
        <v>78</v>
      </c>
      <c r="Q103" s="83" t="s">
        <v>78</v>
      </c>
      <c r="R103" s="83" t="s">
        <v>78</v>
      </c>
      <c r="S103" s="83">
        <v>495046.44</v>
      </c>
      <c r="T103" s="83" t="s">
        <v>78</v>
      </c>
      <c r="U103" s="83" t="s">
        <v>78</v>
      </c>
      <c r="V103" s="83" t="s">
        <v>78</v>
      </c>
      <c r="W103" s="83" t="s">
        <v>78</v>
      </c>
      <c r="X103" s="83" t="s">
        <v>78</v>
      </c>
      <c r="Y103" s="83" t="s">
        <v>78</v>
      </c>
      <c r="Z103" s="83" t="s">
        <v>78</v>
      </c>
      <c r="AA103" s="83" t="s">
        <v>78</v>
      </c>
      <c r="AB103" s="83" t="s">
        <v>78</v>
      </c>
      <c r="AC103" s="83" t="s">
        <v>78</v>
      </c>
      <c r="AD103" s="83" t="s">
        <v>78</v>
      </c>
      <c r="AE103" s="83" t="s">
        <v>78</v>
      </c>
      <c r="AF103" s="83" t="s">
        <v>78</v>
      </c>
      <c r="AG103" s="83" t="s">
        <v>78</v>
      </c>
      <c r="AH103" s="83" t="s">
        <v>78</v>
      </c>
      <c r="AI103" s="83" t="s">
        <v>78</v>
      </c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 t="s">
        <v>113</v>
      </c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</row>
    <row r="104" spans="1:78" ht="45.75" customHeight="1">
      <c r="A104" s="134">
        <v>98</v>
      </c>
      <c r="B104" s="134" t="s">
        <v>769</v>
      </c>
      <c r="C104" s="2">
        <v>42468</v>
      </c>
      <c r="D104" s="134" t="s">
        <v>446</v>
      </c>
      <c r="E104" s="134" t="s">
        <v>66</v>
      </c>
      <c r="F104" s="134" t="s">
        <v>768</v>
      </c>
      <c r="G104" s="3" t="s">
        <v>767</v>
      </c>
      <c r="H104" s="2">
        <v>41837</v>
      </c>
      <c r="I104" s="3" t="s">
        <v>766</v>
      </c>
      <c r="J104" s="134" t="s">
        <v>118</v>
      </c>
      <c r="K104" s="4" t="s">
        <v>765</v>
      </c>
      <c r="L104" s="8" t="s">
        <v>76</v>
      </c>
      <c r="M104" s="83" t="s">
        <v>78</v>
      </c>
      <c r="N104" s="83" t="s">
        <v>78</v>
      </c>
      <c r="O104" s="83">
        <v>33700</v>
      </c>
      <c r="P104" s="83" t="s">
        <v>78</v>
      </c>
      <c r="Q104" s="83" t="s">
        <v>78</v>
      </c>
      <c r="R104" s="83" t="s">
        <v>78</v>
      </c>
      <c r="S104" s="83">
        <v>5000</v>
      </c>
      <c r="T104" s="83" t="s">
        <v>78</v>
      </c>
      <c r="U104" s="83" t="s">
        <v>78</v>
      </c>
      <c r="V104" s="83" t="s">
        <v>78</v>
      </c>
      <c r="W104" s="83">
        <v>5300</v>
      </c>
      <c r="X104" s="83" t="s">
        <v>78</v>
      </c>
      <c r="Y104" s="83" t="s">
        <v>78</v>
      </c>
      <c r="Z104" s="83" t="s">
        <v>78</v>
      </c>
      <c r="AA104" s="83">
        <v>5700</v>
      </c>
      <c r="AB104" s="83" t="s">
        <v>78</v>
      </c>
      <c r="AC104" s="83" t="s">
        <v>78</v>
      </c>
      <c r="AD104" s="83" t="s">
        <v>78</v>
      </c>
      <c r="AE104" s="83">
        <v>6200</v>
      </c>
      <c r="AF104" s="83" t="s">
        <v>78</v>
      </c>
      <c r="AG104" s="83" t="s">
        <v>78</v>
      </c>
      <c r="AH104" s="83" t="s">
        <v>78</v>
      </c>
      <c r="AI104" s="83">
        <v>7000</v>
      </c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 t="s">
        <v>113</v>
      </c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</row>
    <row r="105" spans="1:78" ht="45.75" customHeight="1">
      <c r="A105" s="134">
        <v>99</v>
      </c>
      <c r="B105" s="134" t="s">
        <v>147</v>
      </c>
      <c r="C105" s="2">
        <v>42468</v>
      </c>
      <c r="D105" s="134" t="s">
        <v>446</v>
      </c>
      <c r="E105" s="134" t="s">
        <v>66</v>
      </c>
      <c r="F105" s="134" t="s">
        <v>764</v>
      </c>
      <c r="G105" s="3" t="s">
        <v>760</v>
      </c>
      <c r="H105" s="2">
        <v>41894</v>
      </c>
      <c r="I105" s="3" t="s">
        <v>751</v>
      </c>
      <c r="J105" s="134" t="s">
        <v>56</v>
      </c>
      <c r="K105" s="4" t="s">
        <v>759</v>
      </c>
      <c r="L105" s="8" t="s">
        <v>76</v>
      </c>
      <c r="M105" s="83" t="s">
        <v>78</v>
      </c>
      <c r="N105" s="83">
        <v>45000</v>
      </c>
      <c r="O105" s="83">
        <v>315000</v>
      </c>
      <c r="P105" s="83" t="s">
        <v>78</v>
      </c>
      <c r="Q105" s="83" t="s">
        <v>78</v>
      </c>
      <c r="R105" s="83" t="s">
        <v>78</v>
      </c>
      <c r="S105" s="83" t="s">
        <v>78</v>
      </c>
      <c r="T105" s="83" t="s">
        <v>78</v>
      </c>
      <c r="U105" s="83" t="s">
        <v>78</v>
      </c>
      <c r="V105" s="83" t="s">
        <v>78</v>
      </c>
      <c r="W105" s="83" t="s">
        <v>78</v>
      </c>
      <c r="X105" s="83" t="s">
        <v>78</v>
      </c>
      <c r="Y105" s="83">
        <v>15000</v>
      </c>
      <c r="Z105" s="83" t="s">
        <v>78</v>
      </c>
      <c r="AA105" s="83">
        <v>100000</v>
      </c>
      <c r="AB105" s="83" t="s">
        <v>78</v>
      </c>
      <c r="AC105" s="83">
        <v>15000</v>
      </c>
      <c r="AD105" s="83" t="s">
        <v>78</v>
      </c>
      <c r="AE105" s="83">
        <v>105000</v>
      </c>
      <c r="AF105" s="83" t="s">
        <v>78</v>
      </c>
      <c r="AG105" s="83">
        <v>15000</v>
      </c>
      <c r="AH105" s="83" t="s">
        <v>78</v>
      </c>
      <c r="AI105" s="83">
        <v>110000</v>
      </c>
      <c r="AJ105" s="132"/>
      <c r="AK105" s="132" t="s">
        <v>113</v>
      </c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</row>
    <row r="106" spans="1:78" ht="45.75" customHeight="1">
      <c r="A106" s="134">
        <v>100</v>
      </c>
      <c r="B106" s="134" t="s">
        <v>147</v>
      </c>
      <c r="C106" s="2">
        <v>42468</v>
      </c>
      <c r="D106" s="134" t="s">
        <v>446</v>
      </c>
      <c r="E106" s="134" t="s">
        <v>66</v>
      </c>
      <c r="F106" s="134" t="s">
        <v>763</v>
      </c>
      <c r="G106" s="3" t="s">
        <v>760</v>
      </c>
      <c r="H106" s="2">
        <v>41894</v>
      </c>
      <c r="I106" s="3" t="s">
        <v>751</v>
      </c>
      <c r="J106" s="134" t="s">
        <v>56</v>
      </c>
      <c r="K106" s="4" t="s">
        <v>759</v>
      </c>
      <c r="L106" s="8" t="s">
        <v>76</v>
      </c>
      <c r="M106" s="83" t="s">
        <v>78</v>
      </c>
      <c r="N106" s="83">
        <v>341400</v>
      </c>
      <c r="O106" s="83">
        <v>156700</v>
      </c>
      <c r="P106" s="83" t="s">
        <v>78</v>
      </c>
      <c r="Q106" s="83" t="s">
        <v>78</v>
      </c>
      <c r="R106" s="83" t="s">
        <v>78</v>
      </c>
      <c r="S106" s="83" t="s">
        <v>78</v>
      </c>
      <c r="T106" s="83" t="s">
        <v>78</v>
      </c>
      <c r="U106" s="83" t="s">
        <v>78</v>
      </c>
      <c r="V106" s="83" t="s">
        <v>78</v>
      </c>
      <c r="W106" s="83" t="s">
        <v>78</v>
      </c>
      <c r="X106" s="83" t="s">
        <v>78</v>
      </c>
      <c r="Y106" s="83">
        <v>67000</v>
      </c>
      <c r="Z106" s="83" t="s">
        <v>78</v>
      </c>
      <c r="AA106" s="83">
        <v>35000</v>
      </c>
      <c r="AB106" s="83" t="s">
        <v>78</v>
      </c>
      <c r="AC106" s="83">
        <v>67000</v>
      </c>
      <c r="AD106" s="83" t="s">
        <v>78</v>
      </c>
      <c r="AE106" s="83">
        <v>16700</v>
      </c>
      <c r="AF106" s="83" t="s">
        <v>78</v>
      </c>
      <c r="AG106" s="83">
        <v>202900</v>
      </c>
      <c r="AH106" s="83" t="s">
        <v>78</v>
      </c>
      <c r="AI106" s="83">
        <v>100697.8</v>
      </c>
      <c r="AJ106" s="132"/>
      <c r="AK106" s="132" t="s">
        <v>113</v>
      </c>
      <c r="AL106" s="132"/>
      <c r="AM106" s="132"/>
      <c r="AN106" s="132"/>
      <c r="AO106" s="132"/>
      <c r="AP106" s="132"/>
      <c r="AQ106" s="132"/>
      <c r="AR106" s="132"/>
      <c r="AS106" s="132" t="s">
        <v>113</v>
      </c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 t="s">
        <v>113</v>
      </c>
      <c r="BI106" s="132" t="s">
        <v>113</v>
      </c>
      <c r="BJ106" s="132" t="s">
        <v>113</v>
      </c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</row>
    <row r="107" spans="1:78" ht="45.75" customHeight="1">
      <c r="A107" s="134">
        <v>101</v>
      </c>
      <c r="B107" s="134" t="s">
        <v>147</v>
      </c>
      <c r="C107" s="2">
        <v>42468</v>
      </c>
      <c r="D107" s="134" t="s">
        <v>446</v>
      </c>
      <c r="E107" s="134" t="s">
        <v>66</v>
      </c>
      <c r="F107" s="134" t="s">
        <v>762</v>
      </c>
      <c r="G107" s="3" t="s">
        <v>760</v>
      </c>
      <c r="H107" s="2">
        <v>41894</v>
      </c>
      <c r="I107" s="3" t="s">
        <v>751</v>
      </c>
      <c r="J107" s="134" t="s">
        <v>56</v>
      </c>
      <c r="K107" s="4" t="s">
        <v>759</v>
      </c>
      <c r="L107" s="8" t="s">
        <v>76</v>
      </c>
      <c r="M107" s="83" t="s">
        <v>78</v>
      </c>
      <c r="N107" s="83">
        <v>199500</v>
      </c>
      <c r="O107" s="83">
        <v>219000</v>
      </c>
      <c r="P107" s="83" t="s">
        <v>78</v>
      </c>
      <c r="Q107" s="83">
        <v>1000</v>
      </c>
      <c r="R107" s="83" t="s">
        <v>78</v>
      </c>
      <c r="S107" s="83">
        <v>36500</v>
      </c>
      <c r="T107" s="83" t="s">
        <v>78</v>
      </c>
      <c r="U107" s="83">
        <v>1000</v>
      </c>
      <c r="V107" s="83" t="s">
        <v>78</v>
      </c>
      <c r="W107" s="83">
        <v>36500</v>
      </c>
      <c r="X107" s="83" t="s">
        <v>78</v>
      </c>
      <c r="Y107" s="83">
        <v>46000</v>
      </c>
      <c r="Z107" s="83" t="s">
        <v>78</v>
      </c>
      <c r="AA107" s="83">
        <v>36500</v>
      </c>
      <c r="AB107" s="83" t="s">
        <v>78</v>
      </c>
      <c r="AC107" s="83">
        <v>48500</v>
      </c>
      <c r="AD107" s="83" t="s">
        <v>78</v>
      </c>
      <c r="AE107" s="83">
        <v>36500</v>
      </c>
      <c r="AF107" s="83" t="s">
        <v>78</v>
      </c>
      <c r="AG107" s="83">
        <v>103000</v>
      </c>
      <c r="AH107" s="83" t="s">
        <v>78</v>
      </c>
      <c r="AI107" s="83">
        <v>36500</v>
      </c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</row>
    <row r="108" spans="1:78" ht="45.75" customHeight="1">
      <c r="A108" s="134">
        <v>102</v>
      </c>
      <c r="B108" s="134" t="s">
        <v>147</v>
      </c>
      <c r="C108" s="2">
        <v>42468</v>
      </c>
      <c r="D108" s="134" t="s">
        <v>446</v>
      </c>
      <c r="E108" s="134" t="s">
        <v>66</v>
      </c>
      <c r="F108" s="134" t="s">
        <v>761</v>
      </c>
      <c r="G108" s="3" t="s">
        <v>760</v>
      </c>
      <c r="H108" s="2">
        <v>41894</v>
      </c>
      <c r="I108" s="3" t="s">
        <v>751</v>
      </c>
      <c r="J108" s="134" t="s">
        <v>56</v>
      </c>
      <c r="K108" s="4" t="s">
        <v>759</v>
      </c>
      <c r="L108" s="8" t="s">
        <v>76</v>
      </c>
      <c r="M108" s="83">
        <v>1281</v>
      </c>
      <c r="N108" s="83">
        <v>13920</v>
      </c>
      <c r="O108" s="83" t="s">
        <v>78</v>
      </c>
      <c r="P108" s="83">
        <v>228.1</v>
      </c>
      <c r="Q108" s="83">
        <v>2308.6999999999998</v>
      </c>
      <c r="R108" s="83" t="s">
        <v>78</v>
      </c>
      <c r="S108" s="83" t="s">
        <v>78</v>
      </c>
      <c r="T108" s="83">
        <v>245.9</v>
      </c>
      <c r="U108" s="83">
        <v>2308.6999999999998</v>
      </c>
      <c r="V108" s="83" t="s">
        <v>78</v>
      </c>
      <c r="W108" s="83" t="s">
        <v>78</v>
      </c>
      <c r="X108" s="83">
        <v>199.2</v>
      </c>
      <c r="Y108" s="83">
        <v>2308.6999999999998</v>
      </c>
      <c r="Z108" s="83" t="s">
        <v>78</v>
      </c>
      <c r="AA108" s="83" t="s">
        <v>78</v>
      </c>
      <c r="AB108" s="83">
        <v>199.2</v>
      </c>
      <c r="AC108" s="83">
        <v>2308.6999999999998</v>
      </c>
      <c r="AD108" s="83" t="s">
        <v>78</v>
      </c>
      <c r="AE108" s="83" t="s">
        <v>78</v>
      </c>
      <c r="AF108" s="83">
        <v>199.2</v>
      </c>
      <c r="AG108" s="83">
        <v>1832</v>
      </c>
      <c r="AH108" s="83" t="s">
        <v>78</v>
      </c>
      <c r="AI108" s="83" t="s">
        <v>78</v>
      </c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</row>
    <row r="109" spans="1:78" ht="45.75" customHeight="1">
      <c r="A109" s="134">
        <v>103</v>
      </c>
      <c r="B109" s="134" t="s">
        <v>147</v>
      </c>
      <c r="C109" s="2">
        <v>42468</v>
      </c>
      <c r="D109" s="134" t="s">
        <v>446</v>
      </c>
      <c r="E109" s="134" t="s">
        <v>66</v>
      </c>
      <c r="F109" s="134" t="s">
        <v>758</v>
      </c>
      <c r="G109" s="3" t="s">
        <v>752</v>
      </c>
      <c r="H109" s="2">
        <v>41892</v>
      </c>
      <c r="I109" s="3" t="s">
        <v>751</v>
      </c>
      <c r="J109" s="134" t="s">
        <v>56</v>
      </c>
      <c r="K109" s="4" t="s">
        <v>750</v>
      </c>
      <c r="L109" s="8" t="s">
        <v>76</v>
      </c>
      <c r="M109" s="83">
        <v>2132372.6</v>
      </c>
      <c r="N109" s="83">
        <f>1688037.4+228949.2</f>
        <v>1916986.5999999999</v>
      </c>
      <c r="O109" s="83">
        <v>220842.1</v>
      </c>
      <c r="P109" s="83">
        <v>118350.8</v>
      </c>
      <c r="Q109" s="83">
        <v>127974.8</v>
      </c>
      <c r="R109" s="83">
        <v>43662.400000000001</v>
      </c>
      <c r="S109" s="83" t="s">
        <v>78</v>
      </c>
      <c r="T109" s="83">
        <v>90491.1</v>
      </c>
      <c r="U109" s="83">
        <v>87140.2</v>
      </c>
      <c r="V109" s="83">
        <v>9694.7999999999993</v>
      </c>
      <c r="W109" s="83" t="s">
        <v>78</v>
      </c>
      <c r="X109" s="83">
        <v>619471.19999999995</v>
      </c>
      <c r="Y109" s="83">
        <v>398327.1</v>
      </c>
      <c r="Z109" s="83">
        <v>44874</v>
      </c>
      <c r="AA109" s="83">
        <v>59000</v>
      </c>
      <c r="AB109" s="83">
        <v>674246.9</v>
      </c>
      <c r="AC109" s="83">
        <v>413480.1</v>
      </c>
      <c r="AD109" s="83">
        <v>49609.4</v>
      </c>
      <c r="AE109" s="83">
        <v>60390</v>
      </c>
      <c r="AF109" s="83">
        <v>467275.6</v>
      </c>
      <c r="AG109" s="83">
        <v>347286.5</v>
      </c>
      <c r="AH109" s="83">
        <v>32332.6</v>
      </c>
      <c r="AI109" s="83">
        <v>63040</v>
      </c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</row>
    <row r="110" spans="1:78" ht="45.75" customHeight="1">
      <c r="A110" s="134">
        <v>104</v>
      </c>
      <c r="B110" s="134" t="s">
        <v>147</v>
      </c>
      <c r="C110" s="2">
        <v>42468</v>
      </c>
      <c r="D110" s="134" t="s">
        <v>446</v>
      </c>
      <c r="E110" s="134" t="s">
        <v>66</v>
      </c>
      <c r="F110" s="134" t="s">
        <v>757</v>
      </c>
      <c r="G110" s="3" t="s">
        <v>752</v>
      </c>
      <c r="H110" s="2">
        <v>41892</v>
      </c>
      <c r="I110" s="3" t="s">
        <v>751</v>
      </c>
      <c r="J110" s="134" t="s">
        <v>56</v>
      </c>
      <c r="K110" s="4" t="s">
        <v>750</v>
      </c>
      <c r="L110" s="8" t="s">
        <v>76</v>
      </c>
      <c r="M110" s="83">
        <v>1658299</v>
      </c>
      <c r="N110" s="83">
        <v>128400</v>
      </c>
      <c r="O110" s="83">
        <v>839779.5</v>
      </c>
      <c r="P110" s="83">
        <v>249872</v>
      </c>
      <c r="Q110" s="83">
        <v>5000</v>
      </c>
      <c r="R110" s="83" t="s">
        <v>78</v>
      </c>
      <c r="S110" s="83">
        <v>57000</v>
      </c>
      <c r="T110" s="83">
        <v>234872</v>
      </c>
      <c r="U110" s="83">
        <v>5000</v>
      </c>
      <c r="V110" s="83" t="s">
        <v>78</v>
      </c>
      <c r="W110" s="83">
        <v>58000</v>
      </c>
      <c r="X110" s="83">
        <v>286700</v>
      </c>
      <c r="Y110" s="83">
        <v>30000</v>
      </c>
      <c r="Z110" s="83" t="s">
        <v>78</v>
      </c>
      <c r="AA110" s="83">
        <v>183000</v>
      </c>
      <c r="AB110" s="83">
        <v>455800</v>
      </c>
      <c r="AC110" s="83">
        <v>30400</v>
      </c>
      <c r="AD110" s="83" t="s">
        <v>78</v>
      </c>
      <c r="AE110" s="83">
        <v>180100</v>
      </c>
      <c r="AF110" s="83">
        <v>231900</v>
      </c>
      <c r="AG110" s="83">
        <v>38500</v>
      </c>
      <c r="AH110" s="83" t="s">
        <v>78</v>
      </c>
      <c r="AI110" s="83">
        <v>297169.5</v>
      </c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 t="s">
        <v>113</v>
      </c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</row>
    <row r="111" spans="1:78" ht="45.75" customHeight="1">
      <c r="A111" s="134">
        <v>105</v>
      </c>
      <c r="B111" s="134" t="s">
        <v>147</v>
      </c>
      <c r="C111" s="2">
        <v>42468</v>
      </c>
      <c r="D111" s="134" t="s">
        <v>446</v>
      </c>
      <c r="E111" s="134" t="s">
        <v>66</v>
      </c>
      <c r="F111" s="134" t="s">
        <v>756</v>
      </c>
      <c r="G111" s="3" t="s">
        <v>752</v>
      </c>
      <c r="H111" s="2">
        <v>41892</v>
      </c>
      <c r="I111" s="3" t="s">
        <v>751</v>
      </c>
      <c r="J111" s="134" t="s">
        <v>56</v>
      </c>
      <c r="K111" s="4" t="s">
        <v>750</v>
      </c>
      <c r="L111" s="8" t="s">
        <v>76</v>
      </c>
      <c r="M111" s="83">
        <v>1888983.9</v>
      </c>
      <c r="N111" s="83">
        <v>1716771.9</v>
      </c>
      <c r="O111" s="83">
        <v>72448.100000000006</v>
      </c>
      <c r="P111" s="83">
        <v>126529.7</v>
      </c>
      <c r="Q111" s="83">
        <v>136800</v>
      </c>
      <c r="R111" s="83" t="s">
        <v>78</v>
      </c>
      <c r="S111" s="83" t="s">
        <v>78</v>
      </c>
      <c r="T111" s="83">
        <v>151970.9</v>
      </c>
      <c r="U111" s="83">
        <v>136800.29999999999</v>
      </c>
      <c r="V111" s="83" t="s">
        <v>78</v>
      </c>
      <c r="W111" s="83" t="s">
        <v>78</v>
      </c>
      <c r="X111" s="83">
        <v>326230.09999999998</v>
      </c>
      <c r="Y111" s="83">
        <v>296162.09999999998</v>
      </c>
      <c r="Z111" s="83" t="s">
        <v>78</v>
      </c>
      <c r="AA111" s="83" t="s">
        <v>78</v>
      </c>
      <c r="AB111" s="83">
        <v>325027</v>
      </c>
      <c r="AC111" s="83">
        <v>423765.4</v>
      </c>
      <c r="AD111" s="83" t="s">
        <v>78</v>
      </c>
      <c r="AE111" s="83" t="s">
        <v>78</v>
      </c>
      <c r="AF111" s="83">
        <v>332681.5</v>
      </c>
      <c r="AG111" s="83">
        <v>453384.8</v>
      </c>
      <c r="AH111" s="83" t="s">
        <v>78</v>
      </c>
      <c r="AI111" s="83" t="s">
        <v>78</v>
      </c>
      <c r="AJ111" s="132" t="s">
        <v>113</v>
      </c>
      <c r="AK111" s="132" t="s">
        <v>113</v>
      </c>
      <c r="AL111" s="132" t="s">
        <v>113</v>
      </c>
      <c r="AM111" s="132" t="s">
        <v>113</v>
      </c>
      <c r="AN111" s="132"/>
      <c r="AO111" s="132" t="s">
        <v>113</v>
      </c>
      <c r="AP111" s="132" t="s">
        <v>113</v>
      </c>
      <c r="AQ111" s="132"/>
      <c r="AR111" s="132"/>
      <c r="AS111" s="132" t="s">
        <v>113</v>
      </c>
      <c r="AT111" s="132" t="s">
        <v>113</v>
      </c>
      <c r="AU111" s="132"/>
      <c r="AV111" s="132" t="s">
        <v>113</v>
      </c>
      <c r="AW111" s="132" t="s">
        <v>113</v>
      </c>
      <c r="AX111" s="132" t="s">
        <v>113</v>
      </c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 t="s">
        <v>113</v>
      </c>
      <c r="BL111" s="132" t="s">
        <v>113</v>
      </c>
      <c r="BM111" s="132" t="s">
        <v>113</v>
      </c>
      <c r="BN111" s="132" t="s">
        <v>113</v>
      </c>
      <c r="BO111" s="132"/>
      <c r="BP111" s="132" t="s">
        <v>113</v>
      </c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</row>
    <row r="112" spans="1:78" ht="45.75" customHeight="1">
      <c r="A112" s="134">
        <v>106</v>
      </c>
      <c r="B112" s="134" t="s">
        <v>147</v>
      </c>
      <c r="C112" s="2">
        <v>42468</v>
      </c>
      <c r="D112" s="134" t="s">
        <v>446</v>
      </c>
      <c r="E112" s="134" t="s">
        <v>66</v>
      </c>
      <c r="F112" s="134" t="s">
        <v>755</v>
      </c>
      <c r="G112" s="3" t="s">
        <v>752</v>
      </c>
      <c r="H112" s="2">
        <v>41892</v>
      </c>
      <c r="I112" s="3" t="s">
        <v>751</v>
      </c>
      <c r="J112" s="134" t="s">
        <v>56</v>
      </c>
      <c r="K112" s="4" t="s">
        <v>750</v>
      </c>
      <c r="L112" s="8" t="s">
        <v>76</v>
      </c>
      <c r="M112" s="83" t="s">
        <v>78</v>
      </c>
      <c r="N112" s="83">
        <v>151757.79999999999</v>
      </c>
      <c r="O112" s="83">
        <v>2449204.6</v>
      </c>
      <c r="P112" s="83" t="s">
        <v>78</v>
      </c>
      <c r="Q112" s="83">
        <v>32218.2</v>
      </c>
      <c r="R112" s="83" t="s">
        <v>78</v>
      </c>
      <c r="S112" s="83">
        <v>59833.8</v>
      </c>
      <c r="T112" s="83" t="s">
        <v>78</v>
      </c>
      <c r="U112" s="83">
        <v>31446.9</v>
      </c>
      <c r="V112" s="83" t="s">
        <v>78</v>
      </c>
      <c r="W112" s="83">
        <v>58401.4</v>
      </c>
      <c r="X112" s="83" t="s">
        <v>78</v>
      </c>
      <c r="Y112" s="83">
        <v>33019.199999999997</v>
      </c>
      <c r="Z112" s="83" t="s">
        <v>78</v>
      </c>
      <c r="AA112" s="83">
        <v>776989.8</v>
      </c>
      <c r="AB112" s="83" t="s">
        <v>78</v>
      </c>
      <c r="AC112" s="83">
        <v>34670</v>
      </c>
      <c r="AD112" s="83" t="s">
        <v>78</v>
      </c>
      <c r="AE112" s="83">
        <v>776989.8</v>
      </c>
      <c r="AF112" s="83" t="s">
        <v>78</v>
      </c>
      <c r="AG112" s="83">
        <v>20403.5</v>
      </c>
      <c r="AH112" s="83" t="s">
        <v>78</v>
      </c>
      <c r="AI112" s="83">
        <v>776989.8</v>
      </c>
      <c r="AJ112" s="132"/>
      <c r="AK112" s="132"/>
      <c r="AL112" s="132"/>
      <c r="AM112" s="132" t="s">
        <v>113</v>
      </c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</row>
    <row r="113" spans="1:78" ht="45.75" customHeight="1">
      <c r="A113" s="134">
        <v>107</v>
      </c>
      <c r="B113" s="134" t="s">
        <v>147</v>
      </c>
      <c r="C113" s="2">
        <v>42468</v>
      </c>
      <c r="D113" s="134" t="s">
        <v>446</v>
      </c>
      <c r="E113" s="134" t="s">
        <v>66</v>
      </c>
      <c r="F113" s="134" t="s">
        <v>754</v>
      </c>
      <c r="G113" s="3" t="s">
        <v>752</v>
      </c>
      <c r="H113" s="2">
        <v>41892</v>
      </c>
      <c r="I113" s="3" t="s">
        <v>751</v>
      </c>
      <c r="J113" s="134" t="s">
        <v>56</v>
      </c>
      <c r="K113" s="4" t="s">
        <v>750</v>
      </c>
      <c r="L113" s="8" t="s">
        <v>76</v>
      </c>
      <c r="M113" s="83" t="s">
        <v>78</v>
      </c>
      <c r="N113" s="83">
        <v>280459.40000000002</v>
      </c>
      <c r="O113" s="83">
        <v>1403010.6</v>
      </c>
      <c r="P113" s="83" t="s">
        <v>78</v>
      </c>
      <c r="Q113" s="83">
        <v>3500</v>
      </c>
      <c r="R113" s="83" t="s">
        <v>78</v>
      </c>
      <c r="S113" s="83">
        <v>6500</v>
      </c>
      <c r="T113" s="83" t="s">
        <v>78</v>
      </c>
      <c r="U113" s="83">
        <v>2500</v>
      </c>
      <c r="V113" s="83" t="s">
        <v>78</v>
      </c>
      <c r="W113" s="83">
        <v>4642.8999999999996</v>
      </c>
      <c r="X113" s="83" t="s">
        <v>78</v>
      </c>
      <c r="Y113" s="83">
        <v>91019.7</v>
      </c>
      <c r="Z113" s="83"/>
      <c r="AA113" s="83">
        <v>250000</v>
      </c>
      <c r="AB113" s="83"/>
      <c r="AC113" s="83">
        <v>95570.6</v>
      </c>
      <c r="AD113" s="83"/>
      <c r="AE113" s="83">
        <v>570005</v>
      </c>
      <c r="AF113" s="83"/>
      <c r="AG113" s="83">
        <v>86869.1</v>
      </c>
      <c r="AH113" s="83"/>
      <c r="AI113" s="83">
        <v>570005.30000000005</v>
      </c>
      <c r="AJ113" s="132"/>
      <c r="AK113" s="132"/>
      <c r="AL113" s="132"/>
      <c r="AM113" s="132" t="s">
        <v>113</v>
      </c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</row>
    <row r="114" spans="1:78" ht="45.75" customHeight="1">
      <c r="A114" s="134">
        <v>108</v>
      </c>
      <c r="B114" s="134" t="s">
        <v>147</v>
      </c>
      <c r="C114" s="2">
        <v>42468</v>
      </c>
      <c r="D114" s="134" t="s">
        <v>446</v>
      </c>
      <c r="E114" s="134" t="s">
        <v>66</v>
      </c>
      <c r="F114" s="134" t="s">
        <v>753</v>
      </c>
      <c r="G114" s="3" t="s">
        <v>752</v>
      </c>
      <c r="H114" s="2">
        <v>41892</v>
      </c>
      <c r="I114" s="3" t="s">
        <v>751</v>
      </c>
      <c r="J114" s="134" t="s">
        <v>56</v>
      </c>
      <c r="K114" s="4" t="s">
        <v>750</v>
      </c>
      <c r="L114" s="8" t="s">
        <v>76</v>
      </c>
      <c r="M114" s="83" t="s">
        <v>78</v>
      </c>
      <c r="N114" s="83">
        <v>800000</v>
      </c>
      <c r="O114" s="83">
        <v>22075032</v>
      </c>
      <c r="P114" s="83" t="s">
        <v>78</v>
      </c>
      <c r="Q114" s="83">
        <v>15000</v>
      </c>
      <c r="R114" s="83" t="s">
        <v>78</v>
      </c>
      <c r="S114" s="83">
        <v>3166557</v>
      </c>
      <c r="T114" s="83" t="s">
        <v>78</v>
      </c>
      <c r="U114" s="83">
        <v>15000</v>
      </c>
      <c r="V114" s="83">
        <v>5072744</v>
      </c>
      <c r="W114" s="83" t="s">
        <v>78</v>
      </c>
      <c r="X114" s="83" t="s">
        <v>78</v>
      </c>
      <c r="Y114" s="83">
        <v>250000</v>
      </c>
      <c r="Z114" s="83"/>
      <c r="AA114" s="83">
        <v>5200000</v>
      </c>
      <c r="AB114" s="83"/>
      <c r="AC114" s="83">
        <v>250000</v>
      </c>
      <c r="AD114" s="83"/>
      <c r="AE114" s="83">
        <v>4300000</v>
      </c>
      <c r="AF114" s="83"/>
      <c r="AG114" s="83">
        <v>270000</v>
      </c>
      <c r="AH114" s="83"/>
      <c r="AI114" s="83">
        <v>4335731</v>
      </c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 t="s">
        <v>113</v>
      </c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</row>
    <row r="115" spans="1:78" ht="45.75" customHeight="1">
      <c r="A115" s="134">
        <v>109</v>
      </c>
      <c r="B115" s="134" t="s">
        <v>148</v>
      </c>
      <c r="C115" s="2">
        <v>42468</v>
      </c>
      <c r="D115" s="134" t="s">
        <v>446</v>
      </c>
      <c r="E115" s="134" t="s">
        <v>66</v>
      </c>
      <c r="F115" s="134" t="s">
        <v>749</v>
      </c>
      <c r="G115" s="3" t="s">
        <v>745</v>
      </c>
      <c r="H115" s="2">
        <v>41607</v>
      </c>
      <c r="I115" s="3" t="s">
        <v>744</v>
      </c>
      <c r="J115" s="134" t="s">
        <v>108</v>
      </c>
      <c r="K115" s="4" t="s">
        <v>743</v>
      </c>
      <c r="L115" s="8" t="s">
        <v>76</v>
      </c>
      <c r="M115" s="83">
        <v>10416942.199999999</v>
      </c>
      <c r="N115" s="83">
        <v>3360198.6</v>
      </c>
      <c r="O115" s="83">
        <v>46641811</v>
      </c>
      <c r="P115" s="83">
        <v>1215261.3999999999</v>
      </c>
      <c r="Q115" s="83">
        <v>457320.1</v>
      </c>
      <c r="R115" s="83" t="s">
        <v>78</v>
      </c>
      <c r="S115" s="83">
        <v>6888620.5</v>
      </c>
      <c r="T115" s="83">
        <v>1552788.6</v>
      </c>
      <c r="U115" s="83">
        <v>457320.1</v>
      </c>
      <c r="V115" s="83" t="s">
        <v>78</v>
      </c>
      <c r="W115" s="83">
        <v>6888620.5</v>
      </c>
      <c r="X115" s="83">
        <v>1622664.1</v>
      </c>
      <c r="Y115" s="83">
        <v>474856.3</v>
      </c>
      <c r="Z115" s="83" t="s">
        <v>78</v>
      </c>
      <c r="AA115" s="83">
        <v>6888620.5</v>
      </c>
      <c r="AB115" s="83">
        <v>1684325.3</v>
      </c>
      <c r="AC115" s="83">
        <v>493810.5</v>
      </c>
      <c r="AD115" s="83" t="s">
        <v>78</v>
      </c>
      <c r="AE115" s="83">
        <v>6888620.5</v>
      </c>
      <c r="AF115" s="83">
        <v>1736539.4</v>
      </c>
      <c r="AG115" s="83">
        <v>516479.8</v>
      </c>
      <c r="AH115" s="83" t="s">
        <v>78</v>
      </c>
      <c r="AI115" s="83">
        <v>6888620.5</v>
      </c>
      <c r="AJ115" s="132" t="s">
        <v>113</v>
      </c>
      <c r="AK115" s="132" t="s">
        <v>113</v>
      </c>
      <c r="AL115" s="132" t="s">
        <v>113</v>
      </c>
      <c r="AM115" s="132"/>
      <c r="AN115" s="132"/>
      <c r="AO115" s="132"/>
      <c r="AP115" s="132"/>
      <c r="AQ115" s="132"/>
      <c r="AR115" s="132"/>
      <c r="AS115" s="132" t="s">
        <v>113</v>
      </c>
      <c r="AT115" s="132" t="s">
        <v>113</v>
      </c>
      <c r="AU115" s="132"/>
      <c r="AV115" s="132" t="s">
        <v>113</v>
      </c>
      <c r="AW115" s="132" t="s">
        <v>113</v>
      </c>
      <c r="AX115" s="132"/>
      <c r="AY115" s="132"/>
      <c r="AZ115" s="132"/>
      <c r="BA115" s="132" t="s">
        <v>113</v>
      </c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</row>
    <row r="116" spans="1:78" ht="45.75" customHeight="1">
      <c r="A116" s="134">
        <v>110</v>
      </c>
      <c r="B116" s="134" t="s">
        <v>148</v>
      </c>
      <c r="C116" s="2">
        <v>42468</v>
      </c>
      <c r="D116" s="134" t="s">
        <v>446</v>
      </c>
      <c r="E116" s="134" t="s">
        <v>66</v>
      </c>
      <c r="F116" s="134" t="s">
        <v>621</v>
      </c>
      <c r="G116" s="3" t="s">
        <v>745</v>
      </c>
      <c r="H116" s="2">
        <v>41607</v>
      </c>
      <c r="I116" s="3" t="s">
        <v>744</v>
      </c>
      <c r="J116" s="134" t="s">
        <v>108</v>
      </c>
      <c r="K116" s="4" t="s">
        <v>743</v>
      </c>
      <c r="L116" s="8" t="s">
        <v>76</v>
      </c>
      <c r="M116" s="83">
        <v>71303</v>
      </c>
      <c r="N116" s="83">
        <v>977237.8</v>
      </c>
      <c r="O116" s="83">
        <v>3384559.2</v>
      </c>
      <c r="P116" s="83" t="s">
        <v>78</v>
      </c>
      <c r="Q116" s="83">
        <v>143158.29999999999</v>
      </c>
      <c r="R116" s="83" t="s">
        <v>78</v>
      </c>
      <c r="S116" s="83">
        <v>360672</v>
      </c>
      <c r="T116" s="83" t="s">
        <v>78</v>
      </c>
      <c r="U116" s="83">
        <v>143158.29999999999</v>
      </c>
      <c r="V116" s="83" t="s">
        <v>78</v>
      </c>
      <c r="W116" s="83">
        <v>546743</v>
      </c>
      <c r="X116" s="83" t="s">
        <v>78</v>
      </c>
      <c r="Y116" s="83">
        <v>158598.29999999999</v>
      </c>
      <c r="Z116" s="83" t="s">
        <v>78</v>
      </c>
      <c r="AA116" s="83">
        <v>546901</v>
      </c>
      <c r="AB116" s="83" t="s">
        <v>78</v>
      </c>
      <c r="AC116" s="83">
        <v>164942.20000000001</v>
      </c>
      <c r="AD116" s="83" t="s">
        <v>78</v>
      </c>
      <c r="AE116" s="83">
        <v>563897.30000000005</v>
      </c>
      <c r="AF116" s="83" t="s">
        <v>78</v>
      </c>
      <c r="AG116" s="83">
        <v>172529.6</v>
      </c>
      <c r="AH116" s="83" t="s">
        <v>78</v>
      </c>
      <c r="AI116" s="83">
        <v>597690.9</v>
      </c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 t="s">
        <v>113</v>
      </c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</row>
    <row r="117" spans="1:78" ht="45.75" customHeight="1">
      <c r="A117" s="134">
        <v>111</v>
      </c>
      <c r="B117" s="134" t="s">
        <v>148</v>
      </c>
      <c r="C117" s="2">
        <v>42468</v>
      </c>
      <c r="D117" s="134" t="s">
        <v>446</v>
      </c>
      <c r="E117" s="134" t="s">
        <v>66</v>
      </c>
      <c r="F117" s="134" t="s">
        <v>748</v>
      </c>
      <c r="G117" s="3" t="s">
        <v>745</v>
      </c>
      <c r="H117" s="2">
        <v>41607</v>
      </c>
      <c r="I117" s="3" t="s">
        <v>744</v>
      </c>
      <c r="J117" s="134" t="s">
        <v>108</v>
      </c>
      <c r="K117" s="4" t="s">
        <v>743</v>
      </c>
      <c r="L117" s="8" t="s">
        <v>76</v>
      </c>
      <c r="M117" s="83">
        <v>1734260.2</v>
      </c>
      <c r="N117" s="83">
        <v>1894760</v>
      </c>
      <c r="O117" s="83">
        <v>45053402.799999997</v>
      </c>
      <c r="P117" s="83">
        <v>223681.7</v>
      </c>
      <c r="Q117" s="83">
        <v>291000</v>
      </c>
      <c r="R117" s="83" t="s">
        <v>78</v>
      </c>
      <c r="S117" s="83">
        <v>6756366.2999999998</v>
      </c>
      <c r="T117" s="83">
        <v>231357.7</v>
      </c>
      <c r="U117" s="83">
        <v>291000</v>
      </c>
      <c r="V117" s="83" t="s">
        <v>78</v>
      </c>
      <c r="W117" s="83">
        <v>6756366.2999999998</v>
      </c>
      <c r="X117" s="83">
        <v>228799.2</v>
      </c>
      <c r="Y117" s="83">
        <v>256414</v>
      </c>
      <c r="Z117" s="83" t="s">
        <v>78</v>
      </c>
      <c r="AA117" s="83">
        <v>6761366.2999999998</v>
      </c>
      <c r="AB117" s="83">
        <v>237493.6</v>
      </c>
      <c r="AC117" s="83">
        <v>266213</v>
      </c>
      <c r="AD117" s="83" t="s">
        <v>78</v>
      </c>
      <c r="AE117" s="83">
        <v>6776366.2999999998</v>
      </c>
      <c r="AF117" s="83">
        <v>244855.9</v>
      </c>
      <c r="AG117" s="83">
        <v>277742.40000000002</v>
      </c>
      <c r="AH117" s="83" t="s">
        <v>78</v>
      </c>
      <c r="AI117" s="83">
        <v>6776366.2999999998</v>
      </c>
      <c r="AJ117" s="132" t="s">
        <v>113</v>
      </c>
      <c r="AK117" s="132" t="s">
        <v>113</v>
      </c>
      <c r="AL117" s="132" t="s">
        <v>113</v>
      </c>
      <c r="AM117" s="132" t="s">
        <v>113</v>
      </c>
      <c r="AN117" s="132"/>
      <c r="AO117" s="132"/>
      <c r="AP117" s="132"/>
      <c r="AQ117" s="132"/>
      <c r="AR117" s="132"/>
      <c r="AS117" s="132" t="s">
        <v>113</v>
      </c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 t="s">
        <v>113</v>
      </c>
      <c r="BL117" s="132" t="s">
        <v>113</v>
      </c>
      <c r="BM117" s="132" t="s">
        <v>113</v>
      </c>
      <c r="BN117" s="132" t="s">
        <v>113</v>
      </c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 t="s">
        <v>113</v>
      </c>
    </row>
    <row r="118" spans="1:78" ht="45.75" customHeight="1">
      <c r="A118" s="134">
        <v>112</v>
      </c>
      <c r="B118" s="134" t="s">
        <v>148</v>
      </c>
      <c r="C118" s="2">
        <v>42468</v>
      </c>
      <c r="D118" s="134" t="s">
        <v>446</v>
      </c>
      <c r="E118" s="134" t="s">
        <v>66</v>
      </c>
      <c r="F118" s="134" t="s">
        <v>462</v>
      </c>
      <c r="G118" s="3" t="s">
        <v>745</v>
      </c>
      <c r="H118" s="2">
        <v>41607</v>
      </c>
      <c r="I118" s="3" t="s">
        <v>744</v>
      </c>
      <c r="J118" s="134" t="s">
        <v>108</v>
      </c>
      <c r="K118" s="4" t="s">
        <v>743</v>
      </c>
      <c r="L118" s="8" t="s">
        <v>76</v>
      </c>
      <c r="M118" s="83" t="s">
        <v>78</v>
      </c>
      <c r="N118" s="83">
        <v>671608.5</v>
      </c>
      <c r="O118" s="83">
        <v>13596365</v>
      </c>
      <c r="P118" s="83" t="s">
        <v>78</v>
      </c>
      <c r="Q118" s="83">
        <v>132200</v>
      </c>
      <c r="R118" s="83" t="s">
        <v>78</v>
      </c>
      <c r="S118" s="83">
        <v>1873981</v>
      </c>
      <c r="T118" s="83" t="s">
        <v>78</v>
      </c>
      <c r="U118" s="83">
        <v>122200</v>
      </c>
      <c r="V118" s="83" t="s">
        <v>78</v>
      </c>
      <c r="W118" s="83">
        <v>2244100</v>
      </c>
      <c r="X118" s="83" t="s">
        <v>78</v>
      </c>
      <c r="Y118" s="83">
        <v>126843.6</v>
      </c>
      <c r="Z118" s="83" t="s">
        <v>78</v>
      </c>
      <c r="AA118" s="83">
        <v>2460555</v>
      </c>
      <c r="AB118" s="83" t="s">
        <v>78</v>
      </c>
      <c r="AC118" s="83">
        <v>132322.20000000001</v>
      </c>
      <c r="AD118" s="83" t="s">
        <v>78</v>
      </c>
      <c r="AE118" s="83">
        <v>2700360</v>
      </c>
      <c r="AF118" s="83" t="s">
        <v>78</v>
      </c>
      <c r="AG118" s="83">
        <v>138409</v>
      </c>
      <c r="AH118" s="83" t="s">
        <v>78</v>
      </c>
      <c r="AI118" s="83">
        <v>2967702</v>
      </c>
      <c r="AJ118" s="132"/>
      <c r="AK118" s="132"/>
      <c r="AL118" s="132"/>
      <c r="AM118" s="132" t="s">
        <v>113</v>
      </c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</row>
    <row r="119" spans="1:78" ht="45.75" customHeight="1">
      <c r="A119" s="134">
        <v>113</v>
      </c>
      <c r="B119" s="134" t="s">
        <v>148</v>
      </c>
      <c r="C119" s="2">
        <v>42468</v>
      </c>
      <c r="D119" s="134" t="s">
        <v>446</v>
      </c>
      <c r="E119" s="134" t="s">
        <v>66</v>
      </c>
      <c r="F119" s="134" t="s">
        <v>747</v>
      </c>
      <c r="G119" s="3" t="s">
        <v>745</v>
      </c>
      <c r="H119" s="2">
        <v>41607</v>
      </c>
      <c r="I119" s="3" t="s">
        <v>744</v>
      </c>
      <c r="J119" s="134" t="s">
        <v>108</v>
      </c>
      <c r="K119" s="4" t="s">
        <v>743</v>
      </c>
      <c r="L119" s="8" t="s">
        <v>76</v>
      </c>
      <c r="M119" s="83">
        <v>9169.7999999999993</v>
      </c>
      <c r="N119" s="83">
        <v>308500</v>
      </c>
      <c r="O119" s="83">
        <v>717300</v>
      </c>
      <c r="P119" s="83">
        <v>1411</v>
      </c>
      <c r="Q119" s="83">
        <v>27500</v>
      </c>
      <c r="R119" s="83" t="s">
        <v>78</v>
      </c>
      <c r="S119" s="83">
        <v>111660</v>
      </c>
      <c r="T119" s="83">
        <v>1521.4</v>
      </c>
      <c r="U119" s="83">
        <v>38500</v>
      </c>
      <c r="V119" s="83" t="s">
        <v>78</v>
      </c>
      <c r="W119" s="83">
        <v>114380</v>
      </c>
      <c r="X119" s="83">
        <v>1589.9</v>
      </c>
      <c r="Y119" s="83">
        <v>65500</v>
      </c>
      <c r="Z119" s="83" t="s">
        <v>78</v>
      </c>
      <c r="AA119" s="83">
        <v>117810</v>
      </c>
      <c r="AB119" s="83">
        <v>1650.3</v>
      </c>
      <c r="AC119" s="83">
        <v>65500</v>
      </c>
      <c r="AD119" s="83" t="s">
        <v>78</v>
      </c>
      <c r="AE119" s="83">
        <v>121240</v>
      </c>
      <c r="AF119" s="83">
        <v>1701.4</v>
      </c>
      <c r="AG119" s="83">
        <v>65500</v>
      </c>
      <c r="AH119" s="83" t="s">
        <v>78</v>
      </c>
      <c r="AI119" s="83">
        <v>125280</v>
      </c>
      <c r="AJ119" s="132" t="s">
        <v>113</v>
      </c>
      <c r="AK119" s="132" t="s">
        <v>113</v>
      </c>
      <c r="AL119" s="132"/>
      <c r="AM119" s="132" t="s">
        <v>113</v>
      </c>
      <c r="AN119" s="132"/>
      <c r="AO119" s="132"/>
      <c r="AP119" s="132" t="s">
        <v>113</v>
      </c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 t="s">
        <v>113</v>
      </c>
      <c r="BI119" s="132" t="s">
        <v>113</v>
      </c>
      <c r="BJ119" s="132" t="s">
        <v>113</v>
      </c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</row>
    <row r="120" spans="1:78" ht="45.75" customHeight="1">
      <c r="A120" s="134">
        <v>114</v>
      </c>
      <c r="B120" s="134" t="s">
        <v>148</v>
      </c>
      <c r="C120" s="2">
        <v>42468</v>
      </c>
      <c r="D120" s="134" t="s">
        <v>446</v>
      </c>
      <c r="E120" s="134" t="s">
        <v>66</v>
      </c>
      <c r="F120" s="134" t="s">
        <v>450</v>
      </c>
      <c r="G120" s="3" t="s">
        <v>745</v>
      </c>
      <c r="H120" s="2">
        <v>41607</v>
      </c>
      <c r="I120" s="3" t="s">
        <v>744</v>
      </c>
      <c r="J120" s="134" t="s">
        <v>108</v>
      </c>
      <c r="K120" s="4" t="s">
        <v>743</v>
      </c>
      <c r="L120" s="8" t="s">
        <v>76</v>
      </c>
      <c r="M120" s="83">
        <v>109049.3</v>
      </c>
      <c r="N120" s="83">
        <v>938896.8</v>
      </c>
      <c r="O120" s="83">
        <v>1300000</v>
      </c>
      <c r="P120" s="83">
        <v>6570.7</v>
      </c>
      <c r="Q120" s="83">
        <v>161621.20000000001</v>
      </c>
      <c r="R120" s="83" t="s">
        <v>78</v>
      </c>
      <c r="S120" s="83">
        <v>325000</v>
      </c>
      <c r="T120" s="83">
        <v>11178.2</v>
      </c>
      <c r="U120" s="83">
        <v>160621.20000000001</v>
      </c>
      <c r="V120" s="83" t="s">
        <v>78</v>
      </c>
      <c r="W120" s="83">
        <v>325000</v>
      </c>
      <c r="X120" s="83">
        <v>11681.2</v>
      </c>
      <c r="Y120" s="83">
        <v>166724.79999999999</v>
      </c>
      <c r="Z120" s="83" t="s">
        <v>78</v>
      </c>
      <c r="AA120" s="83">
        <v>320000</v>
      </c>
      <c r="AB120" s="83">
        <v>12125.1</v>
      </c>
      <c r="AC120" s="83">
        <v>173393.8</v>
      </c>
      <c r="AD120" s="83" t="s">
        <v>78</v>
      </c>
      <c r="AE120" s="83">
        <v>140000</v>
      </c>
      <c r="AF120" s="83">
        <v>12501</v>
      </c>
      <c r="AG120" s="83">
        <v>181369.9</v>
      </c>
      <c r="AH120" s="83" t="s">
        <v>78</v>
      </c>
      <c r="AI120" s="83">
        <v>140000</v>
      </c>
      <c r="AJ120" s="132" t="s">
        <v>113</v>
      </c>
      <c r="AK120" s="132" t="s">
        <v>113</v>
      </c>
      <c r="AL120" s="132"/>
      <c r="AM120" s="132" t="s">
        <v>113</v>
      </c>
      <c r="AN120" s="132"/>
      <c r="AO120" s="132"/>
      <c r="AP120" s="132"/>
      <c r="AQ120" s="132"/>
      <c r="AR120" s="132"/>
      <c r="AS120" s="132" t="s">
        <v>113</v>
      </c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 t="s">
        <v>113</v>
      </c>
      <c r="BL120" s="132"/>
      <c r="BM120" s="132" t="s">
        <v>113</v>
      </c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</row>
    <row r="121" spans="1:78" ht="45.75" customHeight="1">
      <c r="A121" s="134">
        <v>115</v>
      </c>
      <c r="B121" s="134" t="s">
        <v>148</v>
      </c>
      <c r="C121" s="2">
        <v>42468</v>
      </c>
      <c r="D121" s="134" t="s">
        <v>446</v>
      </c>
      <c r="E121" s="134" t="s">
        <v>66</v>
      </c>
      <c r="F121" s="134" t="s">
        <v>746</v>
      </c>
      <c r="G121" s="3" t="s">
        <v>745</v>
      </c>
      <c r="H121" s="2">
        <v>41607</v>
      </c>
      <c r="I121" s="3" t="s">
        <v>744</v>
      </c>
      <c r="J121" s="134" t="s">
        <v>108</v>
      </c>
      <c r="K121" s="4" t="s">
        <v>743</v>
      </c>
      <c r="L121" s="8" t="s">
        <v>76</v>
      </c>
      <c r="M121" s="83">
        <v>73672.2</v>
      </c>
      <c r="N121" s="83">
        <v>383631.6</v>
      </c>
      <c r="O121" s="83">
        <v>4540680</v>
      </c>
      <c r="P121" s="83" t="s">
        <v>78</v>
      </c>
      <c r="Q121" s="83">
        <v>69761.600000000006</v>
      </c>
      <c r="R121" s="83" t="s">
        <v>78</v>
      </c>
      <c r="S121" s="83">
        <v>480000</v>
      </c>
      <c r="T121" s="83" t="s">
        <v>78</v>
      </c>
      <c r="U121" s="83">
        <v>69761.600000000006</v>
      </c>
      <c r="V121" s="83" t="s">
        <v>78</v>
      </c>
      <c r="W121" s="83">
        <v>480000</v>
      </c>
      <c r="X121" s="83" t="s">
        <v>78</v>
      </c>
      <c r="Y121" s="83">
        <v>72412.5</v>
      </c>
      <c r="Z121" s="83" t="s">
        <v>78</v>
      </c>
      <c r="AA121" s="83">
        <v>960000</v>
      </c>
      <c r="AB121" s="83" t="s">
        <v>78</v>
      </c>
      <c r="AC121" s="83">
        <v>75309</v>
      </c>
      <c r="AD121" s="83" t="s">
        <v>78</v>
      </c>
      <c r="AE121" s="83">
        <v>960000</v>
      </c>
      <c r="AF121" s="83" t="s">
        <v>78</v>
      </c>
      <c r="AG121" s="83">
        <v>78773.3</v>
      </c>
      <c r="AH121" s="83" t="s">
        <v>78</v>
      </c>
      <c r="AI121" s="83">
        <v>960000</v>
      </c>
      <c r="AJ121" s="132" t="s">
        <v>113</v>
      </c>
      <c r="AK121" s="132"/>
      <c r="AL121" s="132"/>
      <c r="AM121" s="132"/>
      <c r="AN121" s="132"/>
      <c r="AO121" s="132"/>
      <c r="AP121" s="132"/>
      <c r="AQ121" s="132"/>
      <c r="AR121" s="132"/>
      <c r="AS121" s="132" t="s">
        <v>113</v>
      </c>
      <c r="AT121" s="132"/>
      <c r="AU121" s="132"/>
      <c r="AV121" s="132"/>
      <c r="AW121" s="132"/>
      <c r="AX121" s="132" t="s">
        <v>113</v>
      </c>
      <c r="AY121" s="132" t="s">
        <v>113</v>
      </c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</row>
    <row r="122" spans="1:78" ht="45.75" customHeight="1">
      <c r="A122" s="134">
        <v>116</v>
      </c>
      <c r="B122" s="134" t="s">
        <v>148</v>
      </c>
      <c r="C122" s="2">
        <v>42468</v>
      </c>
      <c r="D122" s="134" t="s">
        <v>446</v>
      </c>
      <c r="E122" s="134" t="s">
        <v>66</v>
      </c>
      <c r="F122" s="134" t="s">
        <v>464</v>
      </c>
      <c r="G122" s="3" t="s">
        <v>745</v>
      </c>
      <c r="H122" s="2">
        <v>41607</v>
      </c>
      <c r="I122" s="3" t="s">
        <v>744</v>
      </c>
      <c r="J122" s="134" t="s">
        <v>108</v>
      </c>
      <c r="K122" s="4" t="s">
        <v>743</v>
      </c>
      <c r="L122" s="8" t="s">
        <v>76</v>
      </c>
      <c r="M122" s="83">
        <v>1550399.5</v>
      </c>
      <c r="N122" s="83">
        <v>642535.69999999995</v>
      </c>
      <c r="O122" s="83">
        <v>7259030</v>
      </c>
      <c r="P122" s="83">
        <v>208075</v>
      </c>
      <c r="Q122" s="83">
        <v>89000</v>
      </c>
      <c r="R122" s="83" t="s">
        <v>78</v>
      </c>
      <c r="S122" s="83">
        <v>874656</v>
      </c>
      <c r="T122" s="83">
        <v>224150</v>
      </c>
      <c r="U122" s="83">
        <v>89000</v>
      </c>
      <c r="V122" s="83" t="s">
        <v>78</v>
      </c>
      <c r="W122" s="83">
        <v>1055307</v>
      </c>
      <c r="X122" s="83">
        <v>234236.79999999999</v>
      </c>
      <c r="Y122" s="83">
        <v>116052</v>
      </c>
      <c r="Z122" s="83" t="s">
        <v>78</v>
      </c>
      <c r="AA122" s="83">
        <v>1110182</v>
      </c>
      <c r="AB122" s="83">
        <v>243137.7</v>
      </c>
      <c r="AC122" s="83">
        <v>118294.1</v>
      </c>
      <c r="AD122" s="83" t="s">
        <v>78</v>
      </c>
      <c r="AE122" s="83">
        <v>1156586</v>
      </c>
      <c r="AF122" s="83">
        <v>250675</v>
      </c>
      <c r="AG122" s="83">
        <v>120975.6</v>
      </c>
      <c r="AH122" s="83" t="s">
        <v>78</v>
      </c>
      <c r="AI122" s="83">
        <v>1202173</v>
      </c>
      <c r="AJ122" s="132" t="s">
        <v>113</v>
      </c>
      <c r="AK122" s="132" t="s">
        <v>113</v>
      </c>
      <c r="AL122" s="132"/>
      <c r="AM122" s="132"/>
      <c r="AN122" s="132"/>
      <c r="AO122" s="132" t="s">
        <v>113</v>
      </c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</row>
    <row r="123" spans="1:78" ht="45.75" customHeight="1">
      <c r="A123" s="134">
        <v>117</v>
      </c>
      <c r="B123" s="134" t="s">
        <v>149</v>
      </c>
      <c r="C123" s="2">
        <v>42471</v>
      </c>
      <c r="D123" s="134" t="s">
        <v>446</v>
      </c>
      <c r="E123" s="134" t="s">
        <v>66</v>
      </c>
      <c r="F123" s="134" t="s">
        <v>742</v>
      </c>
      <c r="G123" s="3" t="s">
        <v>728</v>
      </c>
      <c r="H123" s="2">
        <v>41204</v>
      </c>
      <c r="I123" s="3" t="s">
        <v>727</v>
      </c>
      <c r="J123" s="134" t="s">
        <v>63</v>
      </c>
      <c r="K123" s="4" t="s">
        <v>726</v>
      </c>
      <c r="L123" s="8" t="s">
        <v>76</v>
      </c>
      <c r="M123" s="83" t="s">
        <v>78</v>
      </c>
      <c r="N123" s="83">
        <v>3228502.9</v>
      </c>
      <c r="O123" s="83" t="s">
        <v>78</v>
      </c>
      <c r="P123" s="83" t="s">
        <v>78</v>
      </c>
      <c r="Q123" s="83">
        <v>148238.20000000001</v>
      </c>
      <c r="R123" s="83" t="s">
        <v>78</v>
      </c>
      <c r="S123" s="83" t="s">
        <v>78</v>
      </c>
      <c r="T123" s="83" t="s">
        <v>78</v>
      </c>
      <c r="U123" s="83">
        <v>244989.8</v>
      </c>
      <c r="V123" s="83" t="s">
        <v>78</v>
      </c>
      <c r="W123" s="83" t="s">
        <v>78</v>
      </c>
      <c r="X123" s="83" t="s">
        <v>78</v>
      </c>
      <c r="Y123" s="83">
        <v>642030</v>
      </c>
      <c r="Z123" s="83" t="s">
        <v>78</v>
      </c>
      <c r="AA123" s="83" t="s">
        <v>78</v>
      </c>
      <c r="AB123" s="83" t="s">
        <v>78</v>
      </c>
      <c r="AC123" s="83">
        <v>640852</v>
      </c>
      <c r="AD123" s="83" t="s">
        <v>78</v>
      </c>
      <c r="AE123" s="83" t="s">
        <v>78</v>
      </c>
      <c r="AF123" s="83" t="s">
        <v>78</v>
      </c>
      <c r="AG123" s="83">
        <v>624758</v>
      </c>
      <c r="AH123" s="83" t="s">
        <v>78</v>
      </c>
      <c r="AI123" s="83" t="s">
        <v>78</v>
      </c>
      <c r="AJ123" s="132"/>
      <c r="AK123" s="132"/>
      <c r="AL123" s="132" t="s">
        <v>113</v>
      </c>
      <c r="AM123" s="132" t="s">
        <v>113</v>
      </c>
      <c r="AN123" s="132" t="s">
        <v>113</v>
      </c>
      <c r="AO123" s="132"/>
      <c r="AP123" s="132"/>
      <c r="AQ123" s="132"/>
      <c r="AR123" s="132"/>
      <c r="AS123" s="132" t="s">
        <v>113</v>
      </c>
      <c r="AT123" s="132" t="s">
        <v>113</v>
      </c>
      <c r="AU123" s="132"/>
      <c r="AV123" s="132" t="s">
        <v>113</v>
      </c>
      <c r="AW123" s="132" t="s">
        <v>113</v>
      </c>
      <c r="AX123" s="132"/>
      <c r="AY123" s="132"/>
      <c r="AZ123" s="132"/>
      <c r="BA123" s="132"/>
      <c r="BB123" s="132"/>
      <c r="BC123" s="132"/>
      <c r="BD123" s="132"/>
      <c r="BE123" s="132"/>
      <c r="BF123" s="132" t="s">
        <v>113</v>
      </c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</row>
    <row r="124" spans="1:78" ht="45.75" customHeight="1">
      <c r="A124" s="134">
        <v>118</v>
      </c>
      <c r="B124" s="134" t="s">
        <v>149</v>
      </c>
      <c r="C124" s="2">
        <v>42471</v>
      </c>
      <c r="D124" s="134" t="s">
        <v>446</v>
      </c>
      <c r="E124" s="134" t="s">
        <v>66</v>
      </c>
      <c r="F124" s="134" t="s">
        <v>741</v>
      </c>
      <c r="G124" s="3" t="s">
        <v>728</v>
      </c>
      <c r="H124" s="2">
        <v>41204</v>
      </c>
      <c r="I124" s="3" t="s">
        <v>727</v>
      </c>
      <c r="J124" s="134" t="s">
        <v>63</v>
      </c>
      <c r="K124" s="4" t="s">
        <v>726</v>
      </c>
      <c r="L124" s="8" t="s">
        <v>76</v>
      </c>
      <c r="M124" s="83" t="s">
        <v>78</v>
      </c>
      <c r="N124" s="83">
        <v>544852.19999999995</v>
      </c>
      <c r="O124" s="83" t="s">
        <v>78</v>
      </c>
      <c r="P124" s="83" t="s">
        <v>78</v>
      </c>
      <c r="Q124" s="83">
        <v>27525.200000000001</v>
      </c>
      <c r="R124" s="83" t="s">
        <v>78</v>
      </c>
      <c r="S124" s="83" t="s">
        <v>78</v>
      </c>
      <c r="T124" s="83" t="s">
        <v>78</v>
      </c>
      <c r="U124" s="83">
        <v>37000</v>
      </c>
      <c r="V124" s="83" t="s">
        <v>78</v>
      </c>
      <c r="W124" s="83" t="s">
        <v>78</v>
      </c>
      <c r="X124" s="83" t="s">
        <v>78</v>
      </c>
      <c r="Y124" s="83">
        <v>61000</v>
      </c>
      <c r="Z124" s="83" t="s">
        <v>78</v>
      </c>
      <c r="AA124" s="83" t="s">
        <v>78</v>
      </c>
      <c r="AB124" s="83" t="s">
        <v>78</v>
      </c>
      <c r="AC124" s="83">
        <v>59472</v>
      </c>
      <c r="AD124" s="83" t="s">
        <v>78</v>
      </c>
      <c r="AE124" s="83" t="s">
        <v>78</v>
      </c>
      <c r="AF124" s="83" t="s">
        <v>78</v>
      </c>
      <c r="AG124" s="83">
        <v>59000</v>
      </c>
      <c r="AH124" s="83" t="s">
        <v>78</v>
      </c>
      <c r="AI124" s="83" t="s">
        <v>78</v>
      </c>
      <c r="AJ124" s="132"/>
      <c r="AK124" s="132"/>
      <c r="AL124" s="132"/>
      <c r="AM124" s="132" t="s">
        <v>113</v>
      </c>
      <c r="AN124" s="132"/>
      <c r="AO124" s="132"/>
      <c r="AP124" s="132"/>
      <c r="AQ124" s="132"/>
      <c r="AR124" s="132"/>
      <c r="AS124" s="132" t="s">
        <v>113</v>
      </c>
      <c r="AT124" s="132" t="s">
        <v>113</v>
      </c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 t="s">
        <v>113</v>
      </c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</row>
    <row r="125" spans="1:78" ht="45.75" customHeight="1">
      <c r="A125" s="134">
        <v>119</v>
      </c>
      <c r="B125" s="134" t="s">
        <v>149</v>
      </c>
      <c r="C125" s="2">
        <v>42471</v>
      </c>
      <c r="D125" s="134" t="s">
        <v>446</v>
      </c>
      <c r="E125" s="134" t="s">
        <v>66</v>
      </c>
      <c r="F125" s="134" t="s">
        <v>740</v>
      </c>
      <c r="G125" s="3" t="s">
        <v>728</v>
      </c>
      <c r="H125" s="2">
        <v>41204</v>
      </c>
      <c r="I125" s="3" t="s">
        <v>727</v>
      </c>
      <c r="J125" s="134" t="s">
        <v>63</v>
      </c>
      <c r="K125" s="4" t="s">
        <v>726</v>
      </c>
      <c r="L125" s="8" t="s">
        <v>76</v>
      </c>
      <c r="M125" s="83" t="s">
        <v>78</v>
      </c>
      <c r="N125" s="83">
        <v>3577931.3</v>
      </c>
      <c r="O125" s="83" t="s">
        <v>78</v>
      </c>
      <c r="P125" s="83" t="s">
        <v>78</v>
      </c>
      <c r="Q125" s="83">
        <v>264085</v>
      </c>
      <c r="R125" s="83" t="s">
        <v>78</v>
      </c>
      <c r="S125" s="83" t="s">
        <v>78</v>
      </c>
      <c r="T125" s="83" t="s">
        <v>78</v>
      </c>
      <c r="U125" s="83">
        <v>322084.59999999998</v>
      </c>
      <c r="V125" s="83" t="s">
        <v>78</v>
      </c>
      <c r="W125" s="83" t="s">
        <v>78</v>
      </c>
      <c r="X125" s="83" t="s">
        <v>78</v>
      </c>
      <c r="Y125" s="83">
        <v>538105</v>
      </c>
      <c r="Z125" s="83" t="s">
        <v>78</v>
      </c>
      <c r="AA125" s="83" t="s">
        <v>78</v>
      </c>
      <c r="AB125" s="83" t="s">
        <v>78</v>
      </c>
      <c r="AC125" s="83">
        <v>520893.7</v>
      </c>
      <c r="AD125" s="83" t="s">
        <v>78</v>
      </c>
      <c r="AE125" s="83" t="s">
        <v>78</v>
      </c>
      <c r="AF125" s="83" t="s">
        <v>78</v>
      </c>
      <c r="AG125" s="83">
        <v>502218.6</v>
      </c>
      <c r="AH125" s="83" t="s">
        <v>78</v>
      </c>
      <c r="AI125" s="83" t="s">
        <v>78</v>
      </c>
      <c r="AJ125" s="132"/>
      <c r="AK125" s="132"/>
      <c r="AL125" s="132" t="s">
        <v>113</v>
      </c>
      <c r="AM125" s="132"/>
      <c r="AN125" s="132"/>
      <c r="AO125" s="132" t="s">
        <v>113</v>
      </c>
      <c r="AP125" s="132" t="s">
        <v>113</v>
      </c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 t="s">
        <v>113</v>
      </c>
      <c r="BM125" s="132" t="s">
        <v>113</v>
      </c>
      <c r="BN125" s="132"/>
      <c r="BO125" s="132" t="s">
        <v>113</v>
      </c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</row>
    <row r="126" spans="1:78" ht="45.75" customHeight="1">
      <c r="A126" s="134">
        <v>120</v>
      </c>
      <c r="B126" s="134" t="s">
        <v>149</v>
      </c>
      <c r="C126" s="2">
        <v>42471</v>
      </c>
      <c r="D126" s="134" t="s">
        <v>446</v>
      </c>
      <c r="E126" s="134" t="s">
        <v>66</v>
      </c>
      <c r="F126" s="134" t="s">
        <v>739</v>
      </c>
      <c r="G126" s="3" t="s">
        <v>728</v>
      </c>
      <c r="H126" s="2">
        <v>41204</v>
      </c>
      <c r="I126" s="3" t="s">
        <v>727</v>
      </c>
      <c r="J126" s="134" t="s">
        <v>63</v>
      </c>
      <c r="K126" s="4" t="s">
        <v>726</v>
      </c>
      <c r="L126" s="8" t="s">
        <v>76</v>
      </c>
      <c r="M126" s="83" t="s">
        <v>78</v>
      </c>
      <c r="N126" s="83">
        <v>1056542.1000000001</v>
      </c>
      <c r="O126" s="83" t="s">
        <v>78</v>
      </c>
      <c r="P126" s="83" t="s">
        <v>78</v>
      </c>
      <c r="Q126" s="83">
        <v>50000</v>
      </c>
      <c r="R126" s="83" t="s">
        <v>78</v>
      </c>
      <c r="S126" s="83" t="s">
        <v>78</v>
      </c>
      <c r="T126" s="83" t="s">
        <v>78</v>
      </c>
      <c r="U126" s="83">
        <v>50000</v>
      </c>
      <c r="V126" s="83" t="s">
        <v>78</v>
      </c>
      <c r="W126" s="83" t="s">
        <v>78</v>
      </c>
      <c r="X126" s="83" t="s">
        <v>78</v>
      </c>
      <c r="Y126" s="83">
        <v>250000</v>
      </c>
      <c r="Z126" s="83" t="s">
        <v>78</v>
      </c>
      <c r="AA126" s="83" t="s">
        <v>78</v>
      </c>
      <c r="AB126" s="83" t="s">
        <v>78</v>
      </c>
      <c r="AC126" s="83">
        <v>213250</v>
      </c>
      <c r="AD126" s="83" t="s">
        <v>78</v>
      </c>
      <c r="AE126" s="83" t="s">
        <v>78</v>
      </c>
      <c r="AF126" s="83" t="s">
        <v>78</v>
      </c>
      <c r="AG126" s="83">
        <v>200000</v>
      </c>
      <c r="AH126" s="83" t="s">
        <v>78</v>
      </c>
      <c r="AI126" s="83" t="s">
        <v>78</v>
      </c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 t="s">
        <v>113</v>
      </c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</row>
    <row r="127" spans="1:78" ht="45.75" customHeight="1">
      <c r="A127" s="134">
        <v>121</v>
      </c>
      <c r="B127" s="134" t="s">
        <v>149</v>
      </c>
      <c r="C127" s="2">
        <v>42471</v>
      </c>
      <c r="D127" s="134" t="s">
        <v>446</v>
      </c>
      <c r="E127" s="134" t="s">
        <v>66</v>
      </c>
      <c r="F127" s="134" t="s">
        <v>738</v>
      </c>
      <c r="G127" s="3" t="s">
        <v>728</v>
      </c>
      <c r="H127" s="2">
        <v>41204</v>
      </c>
      <c r="I127" s="3" t="s">
        <v>727</v>
      </c>
      <c r="J127" s="134" t="s">
        <v>63</v>
      </c>
      <c r="K127" s="4" t="s">
        <v>726</v>
      </c>
      <c r="L127" s="8" t="s">
        <v>76</v>
      </c>
      <c r="M127" s="83" t="s">
        <v>78</v>
      </c>
      <c r="N127" s="83">
        <v>2526325.5</v>
      </c>
      <c r="O127" s="83" t="s">
        <v>78</v>
      </c>
      <c r="P127" s="83" t="s">
        <v>78</v>
      </c>
      <c r="Q127" s="83">
        <v>20000</v>
      </c>
      <c r="R127" s="83" t="s">
        <v>78</v>
      </c>
      <c r="S127" s="83" t="s">
        <v>78</v>
      </c>
      <c r="T127" s="83" t="s">
        <v>78</v>
      </c>
      <c r="U127" s="83">
        <v>22500</v>
      </c>
      <c r="V127" s="83" t="s">
        <v>78</v>
      </c>
      <c r="W127" s="83" t="s">
        <v>78</v>
      </c>
      <c r="X127" s="83" t="s">
        <v>78</v>
      </c>
      <c r="Y127" s="83">
        <v>707068</v>
      </c>
      <c r="Z127" s="83" t="s">
        <v>78</v>
      </c>
      <c r="AA127" s="83" t="s">
        <v>78</v>
      </c>
      <c r="AB127" s="83" t="s">
        <v>78</v>
      </c>
      <c r="AC127" s="83">
        <v>707668</v>
      </c>
      <c r="AD127" s="83" t="s">
        <v>78</v>
      </c>
      <c r="AE127" s="83" t="s">
        <v>78</v>
      </c>
      <c r="AF127" s="83" t="s">
        <v>78</v>
      </c>
      <c r="AG127" s="83">
        <v>699093</v>
      </c>
      <c r="AH127" s="83" t="s">
        <v>78</v>
      </c>
      <c r="AI127" s="83" t="s">
        <v>78</v>
      </c>
      <c r="AJ127" s="132"/>
      <c r="AK127" s="132"/>
      <c r="AL127" s="132"/>
      <c r="AM127" s="132" t="s">
        <v>113</v>
      </c>
      <c r="AN127" s="132"/>
      <c r="AO127" s="132"/>
      <c r="AP127" s="132" t="s">
        <v>113</v>
      </c>
      <c r="AQ127" s="132"/>
      <c r="AR127" s="132"/>
      <c r="AS127" s="132" t="s">
        <v>113</v>
      </c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 t="s">
        <v>113</v>
      </c>
      <c r="BM127" s="132" t="s">
        <v>113</v>
      </c>
      <c r="BN127" s="132" t="s">
        <v>113</v>
      </c>
      <c r="BO127" s="132" t="s">
        <v>113</v>
      </c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</row>
    <row r="128" spans="1:78" ht="45.75" customHeight="1">
      <c r="A128" s="134">
        <v>122</v>
      </c>
      <c r="B128" s="134" t="s">
        <v>149</v>
      </c>
      <c r="C128" s="2">
        <v>42471</v>
      </c>
      <c r="D128" s="134" t="s">
        <v>446</v>
      </c>
      <c r="E128" s="134" t="s">
        <v>66</v>
      </c>
      <c r="F128" s="134" t="s">
        <v>737</v>
      </c>
      <c r="G128" s="3" t="s">
        <v>728</v>
      </c>
      <c r="H128" s="2">
        <v>41204</v>
      </c>
      <c r="I128" s="3" t="s">
        <v>727</v>
      </c>
      <c r="J128" s="134" t="s">
        <v>63</v>
      </c>
      <c r="K128" s="4" t="s">
        <v>726</v>
      </c>
      <c r="L128" s="8" t="s">
        <v>76</v>
      </c>
      <c r="M128" s="83" t="s">
        <v>78</v>
      </c>
      <c r="N128" s="83">
        <v>899717.1</v>
      </c>
      <c r="O128" s="83" t="s">
        <v>78</v>
      </c>
      <c r="P128" s="83" t="s">
        <v>78</v>
      </c>
      <c r="Q128" s="83">
        <v>5500</v>
      </c>
      <c r="R128" s="83" t="s">
        <v>78</v>
      </c>
      <c r="S128" s="83" t="s">
        <v>78</v>
      </c>
      <c r="T128" s="83" t="s">
        <v>78</v>
      </c>
      <c r="U128" s="83">
        <v>5500</v>
      </c>
      <c r="V128" s="83" t="s">
        <v>78</v>
      </c>
      <c r="W128" s="83" t="s">
        <v>78</v>
      </c>
      <c r="X128" s="83" t="s">
        <v>78</v>
      </c>
      <c r="Y128" s="83">
        <v>272190</v>
      </c>
      <c r="Z128" s="83" t="s">
        <v>78</v>
      </c>
      <c r="AA128" s="83" t="s">
        <v>78</v>
      </c>
      <c r="AB128" s="83" t="s">
        <v>78</v>
      </c>
      <c r="AC128" s="83">
        <v>272190</v>
      </c>
      <c r="AD128" s="83" t="s">
        <v>78</v>
      </c>
      <c r="AE128" s="83" t="s">
        <v>78</v>
      </c>
      <c r="AF128" s="83" t="s">
        <v>78</v>
      </c>
      <c r="AG128" s="83">
        <v>260973</v>
      </c>
      <c r="AH128" s="83" t="s">
        <v>78</v>
      </c>
      <c r="AI128" s="83" t="s">
        <v>78</v>
      </c>
      <c r="AJ128" s="132"/>
      <c r="AK128" s="132"/>
      <c r="AL128" s="132"/>
      <c r="AM128" s="132"/>
      <c r="AN128" s="132"/>
      <c r="AO128" s="132" t="s">
        <v>113</v>
      </c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</row>
    <row r="129" spans="1:78" ht="45.75" customHeight="1">
      <c r="A129" s="134">
        <v>123</v>
      </c>
      <c r="B129" s="134" t="s">
        <v>149</v>
      </c>
      <c r="C129" s="2">
        <v>42471</v>
      </c>
      <c r="D129" s="134" t="s">
        <v>446</v>
      </c>
      <c r="E129" s="134" t="s">
        <v>66</v>
      </c>
      <c r="F129" s="134" t="s">
        <v>736</v>
      </c>
      <c r="G129" s="3" t="s">
        <v>728</v>
      </c>
      <c r="H129" s="2">
        <v>41204</v>
      </c>
      <c r="I129" s="3" t="s">
        <v>727</v>
      </c>
      <c r="J129" s="134" t="s">
        <v>63</v>
      </c>
      <c r="K129" s="4" t="s">
        <v>726</v>
      </c>
      <c r="L129" s="8" t="s">
        <v>76</v>
      </c>
      <c r="M129" s="83" t="s">
        <v>78</v>
      </c>
      <c r="N129" s="83">
        <v>317809</v>
      </c>
      <c r="O129" s="83" t="s">
        <v>78</v>
      </c>
      <c r="P129" s="83" t="s">
        <v>78</v>
      </c>
      <c r="Q129" s="83">
        <v>5250</v>
      </c>
      <c r="R129" s="83" t="s">
        <v>78</v>
      </c>
      <c r="S129" s="83" t="s">
        <v>78</v>
      </c>
      <c r="T129" s="83" t="s">
        <v>78</v>
      </c>
      <c r="U129" s="83">
        <v>5250</v>
      </c>
      <c r="V129" s="83" t="s">
        <v>78</v>
      </c>
      <c r="W129" s="83" t="s">
        <v>78</v>
      </c>
      <c r="X129" s="83" t="s">
        <v>78</v>
      </c>
      <c r="Y129" s="83">
        <v>85750</v>
      </c>
      <c r="Z129" s="83" t="s">
        <v>78</v>
      </c>
      <c r="AA129" s="83" t="s">
        <v>78</v>
      </c>
      <c r="AB129" s="83" t="s">
        <v>78</v>
      </c>
      <c r="AC129" s="83">
        <v>84900</v>
      </c>
      <c r="AD129" s="83" t="s">
        <v>78</v>
      </c>
      <c r="AE129" s="83" t="s">
        <v>78</v>
      </c>
      <c r="AF129" s="83" t="s">
        <v>78</v>
      </c>
      <c r="AG129" s="83">
        <v>82250</v>
      </c>
      <c r="AH129" s="83" t="s">
        <v>78</v>
      </c>
      <c r="AI129" s="83" t="s">
        <v>78</v>
      </c>
      <c r="AJ129" s="132"/>
      <c r="AK129" s="132"/>
      <c r="AL129" s="132"/>
      <c r="AM129" s="132"/>
      <c r="AN129" s="132"/>
      <c r="AO129" s="132" t="s">
        <v>113</v>
      </c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</row>
    <row r="130" spans="1:78" ht="45.75" customHeight="1">
      <c r="A130" s="134">
        <v>124</v>
      </c>
      <c r="B130" s="134" t="s">
        <v>149</v>
      </c>
      <c r="C130" s="2">
        <v>42471</v>
      </c>
      <c r="D130" s="134" t="s">
        <v>446</v>
      </c>
      <c r="E130" s="134" t="s">
        <v>66</v>
      </c>
      <c r="F130" s="134" t="s">
        <v>735</v>
      </c>
      <c r="G130" s="3" t="s">
        <v>728</v>
      </c>
      <c r="H130" s="2">
        <v>41204</v>
      </c>
      <c r="I130" s="3" t="s">
        <v>727</v>
      </c>
      <c r="J130" s="134" t="s">
        <v>63</v>
      </c>
      <c r="K130" s="4" t="s">
        <v>726</v>
      </c>
      <c r="L130" s="8" t="s">
        <v>76</v>
      </c>
      <c r="M130" s="83" t="s">
        <v>78</v>
      </c>
      <c r="N130" s="83">
        <v>1061417</v>
      </c>
      <c r="O130" s="83" t="s">
        <v>78</v>
      </c>
      <c r="P130" s="83" t="s">
        <v>78</v>
      </c>
      <c r="Q130" s="83">
        <v>10500</v>
      </c>
      <c r="R130" s="83" t="s">
        <v>78</v>
      </c>
      <c r="S130" s="83" t="s">
        <v>78</v>
      </c>
      <c r="T130" s="83" t="s">
        <v>78</v>
      </c>
      <c r="U130" s="83">
        <v>11000</v>
      </c>
      <c r="V130" s="83" t="s">
        <v>78</v>
      </c>
      <c r="W130" s="83" t="s">
        <v>78</v>
      </c>
      <c r="X130" s="83" t="s">
        <v>78</v>
      </c>
      <c r="Y130" s="83">
        <v>325917.5</v>
      </c>
      <c r="Z130" s="83" t="s">
        <v>78</v>
      </c>
      <c r="AA130" s="83" t="s">
        <v>78</v>
      </c>
      <c r="AB130" s="83" t="s">
        <v>78</v>
      </c>
      <c r="AC130" s="83">
        <v>324261</v>
      </c>
      <c r="AD130" s="83" t="s">
        <v>78</v>
      </c>
      <c r="AE130" s="83" t="s">
        <v>78</v>
      </c>
      <c r="AF130" s="83" t="s">
        <v>78</v>
      </c>
      <c r="AG130" s="83">
        <v>302447</v>
      </c>
      <c r="AH130" s="83" t="s">
        <v>78</v>
      </c>
      <c r="AI130" s="83" t="s">
        <v>78</v>
      </c>
      <c r="AJ130" s="132"/>
      <c r="AK130" s="132" t="s">
        <v>113</v>
      </c>
      <c r="AL130" s="132"/>
      <c r="AM130" s="132" t="s">
        <v>113</v>
      </c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</row>
    <row r="131" spans="1:78" ht="45.75" customHeight="1">
      <c r="A131" s="134">
        <v>125</v>
      </c>
      <c r="B131" s="134" t="s">
        <v>149</v>
      </c>
      <c r="C131" s="2">
        <v>42471</v>
      </c>
      <c r="D131" s="134" t="s">
        <v>446</v>
      </c>
      <c r="E131" s="134" t="s">
        <v>66</v>
      </c>
      <c r="F131" s="134" t="s">
        <v>734</v>
      </c>
      <c r="G131" s="3" t="s">
        <v>728</v>
      </c>
      <c r="H131" s="2">
        <v>41204</v>
      </c>
      <c r="I131" s="3" t="s">
        <v>727</v>
      </c>
      <c r="J131" s="134" t="s">
        <v>63</v>
      </c>
      <c r="K131" s="4" t="s">
        <v>726</v>
      </c>
      <c r="L131" s="8" t="s">
        <v>76</v>
      </c>
      <c r="M131" s="83" t="s">
        <v>78</v>
      </c>
      <c r="N131" s="83">
        <v>1439762.4</v>
      </c>
      <c r="O131" s="83" t="s">
        <v>78</v>
      </c>
      <c r="P131" s="83" t="s">
        <v>78</v>
      </c>
      <c r="Q131" s="83">
        <v>32842</v>
      </c>
      <c r="R131" s="83" t="s">
        <v>78</v>
      </c>
      <c r="S131" s="83" t="s">
        <v>78</v>
      </c>
      <c r="T131" s="83" t="s">
        <v>78</v>
      </c>
      <c r="U131" s="83">
        <v>32842</v>
      </c>
      <c r="V131" s="83" t="s">
        <v>78</v>
      </c>
      <c r="W131" s="83" t="s">
        <v>78</v>
      </c>
      <c r="X131" s="83" t="s">
        <v>78</v>
      </c>
      <c r="Y131" s="83">
        <v>132000</v>
      </c>
      <c r="Z131" s="83" t="s">
        <v>78</v>
      </c>
      <c r="AA131" s="83" t="s">
        <v>78</v>
      </c>
      <c r="AB131" s="83" t="s">
        <v>78</v>
      </c>
      <c r="AC131" s="83">
        <v>132000</v>
      </c>
      <c r="AD131" s="83" t="s">
        <v>78</v>
      </c>
      <c r="AE131" s="83" t="s">
        <v>78</v>
      </c>
      <c r="AF131" s="83" t="s">
        <v>78</v>
      </c>
      <c r="AG131" s="83">
        <v>132000</v>
      </c>
      <c r="AH131" s="83" t="s">
        <v>78</v>
      </c>
      <c r="AI131" s="83" t="s">
        <v>78</v>
      </c>
      <c r="AJ131" s="132" t="s">
        <v>113</v>
      </c>
      <c r="AK131" s="132" t="s">
        <v>113</v>
      </c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</row>
    <row r="132" spans="1:78" ht="45.75" customHeight="1">
      <c r="A132" s="134">
        <v>126</v>
      </c>
      <c r="B132" s="134" t="s">
        <v>149</v>
      </c>
      <c r="C132" s="2">
        <v>42471</v>
      </c>
      <c r="D132" s="134" t="s">
        <v>446</v>
      </c>
      <c r="E132" s="134" t="s">
        <v>66</v>
      </c>
      <c r="F132" s="134" t="s">
        <v>733</v>
      </c>
      <c r="G132" s="3" t="s">
        <v>728</v>
      </c>
      <c r="H132" s="2">
        <v>41204</v>
      </c>
      <c r="I132" s="3" t="s">
        <v>727</v>
      </c>
      <c r="J132" s="134" t="s">
        <v>63</v>
      </c>
      <c r="K132" s="4" t="s">
        <v>726</v>
      </c>
      <c r="L132" s="8" t="s">
        <v>76</v>
      </c>
      <c r="M132" s="83" t="s">
        <v>78</v>
      </c>
      <c r="N132" s="83">
        <v>187546.2</v>
      </c>
      <c r="O132" s="83" t="s">
        <v>78</v>
      </c>
      <c r="P132" s="83" t="s">
        <v>78</v>
      </c>
      <c r="Q132" s="83">
        <v>5500</v>
      </c>
      <c r="R132" s="83" t="s">
        <v>78</v>
      </c>
      <c r="S132" s="83" t="s">
        <v>78</v>
      </c>
      <c r="T132" s="83" t="s">
        <v>78</v>
      </c>
      <c r="U132" s="83">
        <v>5500</v>
      </c>
      <c r="V132" s="83" t="s">
        <v>78</v>
      </c>
      <c r="W132" s="83" t="s">
        <v>78</v>
      </c>
      <c r="X132" s="83" t="s">
        <v>78</v>
      </c>
      <c r="Y132" s="83">
        <v>63000</v>
      </c>
      <c r="Z132" s="83" t="s">
        <v>78</v>
      </c>
      <c r="AA132" s="83" t="s">
        <v>78</v>
      </c>
      <c r="AB132" s="83" t="s">
        <v>78</v>
      </c>
      <c r="AC132" s="83">
        <v>50000</v>
      </c>
      <c r="AD132" s="83" t="s">
        <v>78</v>
      </c>
      <c r="AE132" s="83" t="s">
        <v>78</v>
      </c>
      <c r="AF132" s="83" t="s">
        <v>78</v>
      </c>
      <c r="AG132" s="83">
        <v>35000</v>
      </c>
      <c r="AH132" s="83" t="s">
        <v>78</v>
      </c>
      <c r="AI132" s="83" t="s">
        <v>78</v>
      </c>
      <c r="AJ132" s="132"/>
      <c r="AK132" s="132"/>
      <c r="AL132" s="132"/>
      <c r="AM132" s="132" t="s">
        <v>113</v>
      </c>
      <c r="AN132" s="132"/>
      <c r="AO132" s="132"/>
      <c r="AP132" s="132"/>
      <c r="AQ132" s="132"/>
      <c r="AR132" s="132"/>
      <c r="AS132" s="132" t="s">
        <v>113</v>
      </c>
      <c r="AT132" s="132"/>
      <c r="AU132" s="132"/>
      <c r="AV132" s="132"/>
      <c r="AW132" s="132"/>
      <c r="AX132" s="132" t="s">
        <v>113</v>
      </c>
      <c r="AY132" s="132" t="s">
        <v>113</v>
      </c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</row>
    <row r="133" spans="1:78" ht="45.75" customHeight="1">
      <c r="A133" s="134">
        <v>127</v>
      </c>
      <c r="B133" s="134" t="s">
        <v>149</v>
      </c>
      <c r="C133" s="2">
        <v>42471</v>
      </c>
      <c r="D133" s="134" t="s">
        <v>446</v>
      </c>
      <c r="E133" s="134" t="s">
        <v>66</v>
      </c>
      <c r="F133" s="134" t="s">
        <v>732</v>
      </c>
      <c r="G133" s="3" t="s">
        <v>728</v>
      </c>
      <c r="H133" s="2">
        <v>41204</v>
      </c>
      <c r="I133" s="3" t="s">
        <v>727</v>
      </c>
      <c r="J133" s="134" t="s">
        <v>63</v>
      </c>
      <c r="K133" s="4" t="s">
        <v>726</v>
      </c>
      <c r="L133" s="8" t="s">
        <v>76</v>
      </c>
      <c r="M133" s="83" t="s">
        <v>78</v>
      </c>
      <c r="N133" s="83">
        <v>1128825</v>
      </c>
      <c r="O133" s="83" t="s">
        <v>78</v>
      </c>
      <c r="P133" s="83" t="s">
        <v>78</v>
      </c>
      <c r="Q133" s="83">
        <v>25000</v>
      </c>
      <c r="R133" s="83" t="s">
        <v>78</v>
      </c>
      <c r="S133" s="83" t="s">
        <v>78</v>
      </c>
      <c r="T133" s="83" t="s">
        <v>78</v>
      </c>
      <c r="U133" s="83">
        <v>25000</v>
      </c>
      <c r="V133" s="83" t="s">
        <v>78</v>
      </c>
      <c r="W133" s="83" t="s">
        <v>78</v>
      </c>
      <c r="X133" s="83" t="s">
        <v>78</v>
      </c>
      <c r="Y133" s="83">
        <v>350000</v>
      </c>
      <c r="Z133" s="83" t="s">
        <v>78</v>
      </c>
      <c r="AA133" s="83" t="s">
        <v>78</v>
      </c>
      <c r="AB133" s="83" t="s">
        <v>78</v>
      </c>
      <c r="AC133" s="83">
        <v>259516</v>
      </c>
      <c r="AD133" s="83" t="s">
        <v>78</v>
      </c>
      <c r="AE133" s="83" t="s">
        <v>78</v>
      </c>
      <c r="AF133" s="83" t="s">
        <v>78</v>
      </c>
      <c r="AG133" s="83">
        <v>200000</v>
      </c>
      <c r="AH133" s="83" t="s">
        <v>78</v>
      </c>
      <c r="AI133" s="83" t="s">
        <v>78</v>
      </c>
      <c r="AJ133" s="132"/>
      <c r="AK133" s="132"/>
      <c r="AL133" s="132"/>
      <c r="AM133" s="132" t="s">
        <v>113</v>
      </c>
      <c r="AN133" s="132"/>
      <c r="AO133" s="132"/>
      <c r="AP133" s="132"/>
      <c r="AQ133" s="132"/>
      <c r="AR133" s="132"/>
      <c r="AS133" s="132" t="s">
        <v>113</v>
      </c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</row>
    <row r="134" spans="1:78" ht="45.75" customHeight="1">
      <c r="A134" s="134">
        <v>128</v>
      </c>
      <c r="B134" s="134" t="s">
        <v>149</v>
      </c>
      <c r="C134" s="2">
        <v>42471</v>
      </c>
      <c r="D134" s="134" t="s">
        <v>446</v>
      </c>
      <c r="E134" s="134" t="s">
        <v>66</v>
      </c>
      <c r="F134" s="134" t="s">
        <v>731</v>
      </c>
      <c r="G134" s="3" t="s">
        <v>728</v>
      </c>
      <c r="H134" s="2">
        <v>41204</v>
      </c>
      <c r="I134" s="3" t="s">
        <v>727</v>
      </c>
      <c r="J134" s="134" t="s">
        <v>108</v>
      </c>
      <c r="K134" s="4" t="s">
        <v>726</v>
      </c>
      <c r="L134" s="8" t="s">
        <v>76</v>
      </c>
      <c r="M134" s="83" t="s">
        <v>78</v>
      </c>
      <c r="N134" s="83">
        <v>115750</v>
      </c>
      <c r="O134" s="83" t="s">
        <v>78</v>
      </c>
      <c r="P134" s="83" t="s">
        <v>78</v>
      </c>
      <c r="Q134" s="83" t="s">
        <v>78</v>
      </c>
      <c r="R134" s="83" t="s">
        <v>78</v>
      </c>
      <c r="S134" s="83" t="s">
        <v>78</v>
      </c>
      <c r="T134" s="83" t="s">
        <v>78</v>
      </c>
      <c r="U134" s="83" t="s">
        <v>78</v>
      </c>
      <c r="V134" s="83" t="s">
        <v>78</v>
      </c>
      <c r="W134" s="83" t="s">
        <v>78</v>
      </c>
      <c r="X134" s="83" t="s">
        <v>78</v>
      </c>
      <c r="Y134" s="83">
        <v>37750</v>
      </c>
      <c r="Z134" s="83" t="s">
        <v>78</v>
      </c>
      <c r="AA134" s="83" t="s">
        <v>78</v>
      </c>
      <c r="AB134" s="83" t="s">
        <v>78</v>
      </c>
      <c r="AC134" s="83">
        <v>37000</v>
      </c>
      <c r="AD134" s="83" t="s">
        <v>78</v>
      </c>
      <c r="AE134" s="83" t="s">
        <v>78</v>
      </c>
      <c r="AF134" s="83" t="s">
        <v>78</v>
      </c>
      <c r="AG134" s="83">
        <v>41000</v>
      </c>
      <c r="AH134" s="83" t="s">
        <v>78</v>
      </c>
      <c r="AI134" s="83" t="s">
        <v>78</v>
      </c>
      <c r="AJ134" s="132"/>
      <c r="AK134" s="132"/>
      <c r="AL134" s="132"/>
      <c r="AM134" s="132" t="s">
        <v>113</v>
      </c>
      <c r="AN134" s="132"/>
      <c r="AO134" s="132"/>
      <c r="AP134" s="132"/>
      <c r="AQ134" s="132"/>
      <c r="AR134" s="132"/>
      <c r="AS134" s="132" t="s">
        <v>113</v>
      </c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 t="s">
        <v>113</v>
      </c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</row>
    <row r="135" spans="1:78" ht="45.75" customHeight="1">
      <c r="A135" s="134">
        <v>129</v>
      </c>
      <c r="B135" s="134" t="s">
        <v>149</v>
      </c>
      <c r="C135" s="2">
        <v>42471</v>
      </c>
      <c r="D135" s="134" t="s">
        <v>446</v>
      </c>
      <c r="E135" s="134" t="s">
        <v>66</v>
      </c>
      <c r="F135" s="134" t="s">
        <v>730</v>
      </c>
      <c r="G135" s="3" t="s">
        <v>728</v>
      </c>
      <c r="H135" s="2">
        <v>41204</v>
      </c>
      <c r="I135" s="3" t="s">
        <v>727</v>
      </c>
      <c r="J135" s="134" t="s">
        <v>108</v>
      </c>
      <c r="K135" s="4" t="s">
        <v>726</v>
      </c>
      <c r="L135" s="8" t="s">
        <v>76</v>
      </c>
      <c r="M135" s="83" t="s">
        <v>78</v>
      </c>
      <c r="N135" s="83">
        <v>154323</v>
      </c>
      <c r="O135" s="83" t="s">
        <v>78</v>
      </c>
      <c r="P135" s="83" t="s">
        <v>78</v>
      </c>
      <c r="Q135" s="83">
        <v>6300</v>
      </c>
      <c r="R135" s="83" t="s">
        <v>78</v>
      </c>
      <c r="S135" s="83" t="s">
        <v>78</v>
      </c>
      <c r="T135" s="83" t="s">
        <v>78</v>
      </c>
      <c r="U135" s="83">
        <v>6300</v>
      </c>
      <c r="V135" s="83" t="s">
        <v>78</v>
      </c>
      <c r="W135" s="83" t="s">
        <v>78</v>
      </c>
      <c r="X135" s="83" t="s">
        <v>78</v>
      </c>
      <c r="Y135" s="83">
        <v>43200</v>
      </c>
      <c r="Z135" s="83" t="s">
        <v>78</v>
      </c>
      <c r="AA135" s="83" t="s">
        <v>78</v>
      </c>
      <c r="AB135" s="83" t="s">
        <v>78</v>
      </c>
      <c r="AC135" s="83">
        <v>46200</v>
      </c>
      <c r="AD135" s="83" t="s">
        <v>78</v>
      </c>
      <c r="AE135" s="83" t="s">
        <v>78</v>
      </c>
      <c r="AF135" s="83" t="s">
        <v>78</v>
      </c>
      <c r="AG135" s="83">
        <v>44050</v>
      </c>
      <c r="AH135" s="83" t="s">
        <v>78</v>
      </c>
      <c r="AI135" s="83" t="s">
        <v>78</v>
      </c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 t="s">
        <v>113</v>
      </c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</row>
    <row r="136" spans="1:78" ht="45.75" customHeight="1">
      <c r="A136" s="134">
        <v>130</v>
      </c>
      <c r="B136" s="134" t="s">
        <v>149</v>
      </c>
      <c r="C136" s="2">
        <v>42471</v>
      </c>
      <c r="D136" s="134" t="s">
        <v>446</v>
      </c>
      <c r="E136" s="134" t="s">
        <v>66</v>
      </c>
      <c r="F136" s="134" t="s">
        <v>729</v>
      </c>
      <c r="G136" s="3" t="s">
        <v>728</v>
      </c>
      <c r="H136" s="2">
        <v>41204</v>
      </c>
      <c r="I136" s="3" t="s">
        <v>727</v>
      </c>
      <c r="J136" s="134" t="s">
        <v>108</v>
      </c>
      <c r="K136" s="4" t="s">
        <v>726</v>
      </c>
      <c r="L136" s="8" t="s">
        <v>76</v>
      </c>
      <c r="M136" s="83" t="s">
        <v>78</v>
      </c>
      <c r="N136" s="83">
        <v>2463019.4</v>
      </c>
      <c r="O136" s="83" t="s">
        <v>78</v>
      </c>
      <c r="P136" s="83" t="s">
        <v>78</v>
      </c>
      <c r="Q136" s="83">
        <v>80500</v>
      </c>
      <c r="R136" s="83" t="s">
        <v>78</v>
      </c>
      <c r="S136" s="83" t="s">
        <v>78</v>
      </c>
      <c r="T136" s="83" t="s">
        <v>78</v>
      </c>
      <c r="U136" s="83">
        <v>84462.399999999994</v>
      </c>
      <c r="V136" s="83" t="s">
        <v>78</v>
      </c>
      <c r="W136" s="83" t="s">
        <v>78</v>
      </c>
      <c r="X136" s="83" t="s">
        <v>78</v>
      </c>
      <c r="Y136" s="83">
        <v>479000</v>
      </c>
      <c r="Z136" s="83" t="s">
        <v>78</v>
      </c>
      <c r="AA136" s="83" t="s">
        <v>78</v>
      </c>
      <c r="AB136" s="83" t="s">
        <v>78</v>
      </c>
      <c r="AC136" s="83">
        <v>563900</v>
      </c>
      <c r="AD136" s="83" t="s">
        <v>78</v>
      </c>
      <c r="AE136" s="83" t="s">
        <v>78</v>
      </c>
      <c r="AF136" s="83" t="s">
        <v>78</v>
      </c>
      <c r="AG136" s="83">
        <v>719889</v>
      </c>
      <c r="AH136" s="83" t="s">
        <v>78</v>
      </c>
      <c r="AI136" s="83" t="s">
        <v>78</v>
      </c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</row>
    <row r="137" spans="1:78" ht="45.75" customHeight="1">
      <c r="A137" s="134">
        <v>131</v>
      </c>
      <c r="B137" s="134" t="s">
        <v>150</v>
      </c>
      <c r="C137" s="2">
        <v>42472</v>
      </c>
      <c r="D137" s="134" t="s">
        <v>446</v>
      </c>
      <c r="E137" s="134" t="s">
        <v>66</v>
      </c>
      <c r="F137" s="134" t="s">
        <v>725</v>
      </c>
      <c r="G137" s="3" t="s">
        <v>723</v>
      </c>
      <c r="H137" s="2">
        <v>41547</v>
      </c>
      <c r="I137" s="3" t="s">
        <v>722</v>
      </c>
      <c r="J137" s="134" t="s">
        <v>108</v>
      </c>
      <c r="K137" s="4" t="s">
        <v>721</v>
      </c>
      <c r="L137" s="8" t="s">
        <v>76</v>
      </c>
      <c r="M137" s="83">
        <v>3036966.7</v>
      </c>
      <c r="N137" s="83">
        <v>3851550.8</v>
      </c>
      <c r="O137" s="83" t="s">
        <v>78</v>
      </c>
      <c r="P137" s="83">
        <v>521308.9</v>
      </c>
      <c r="Q137" s="83">
        <v>786202.2</v>
      </c>
      <c r="R137" s="83" t="s">
        <v>78</v>
      </c>
      <c r="S137" s="83" t="s">
        <v>78</v>
      </c>
      <c r="T137" s="83">
        <v>747624.3</v>
      </c>
      <c r="U137" s="83">
        <v>850467.5</v>
      </c>
      <c r="V137" s="83" t="s">
        <v>78</v>
      </c>
      <c r="W137" s="83" t="s">
        <v>78</v>
      </c>
      <c r="X137" s="83" t="s">
        <v>78</v>
      </c>
      <c r="Y137" s="83">
        <v>748988.2</v>
      </c>
      <c r="Z137" s="83" t="s">
        <v>78</v>
      </c>
      <c r="AA137" s="83" t="s">
        <v>78</v>
      </c>
      <c r="AB137" s="83" t="s">
        <v>78</v>
      </c>
      <c r="AC137" s="83" t="s">
        <v>78</v>
      </c>
      <c r="AD137" s="83" t="s">
        <v>78</v>
      </c>
      <c r="AE137" s="83" t="s">
        <v>78</v>
      </c>
      <c r="AF137" s="83" t="s">
        <v>78</v>
      </c>
      <c r="AG137" s="83" t="s">
        <v>78</v>
      </c>
      <c r="AH137" s="83" t="s">
        <v>78</v>
      </c>
      <c r="AI137" s="83" t="s">
        <v>78</v>
      </c>
      <c r="AJ137" s="132" t="s">
        <v>113</v>
      </c>
      <c r="AK137" s="132" t="s">
        <v>113</v>
      </c>
      <c r="AL137" s="132" t="s">
        <v>113</v>
      </c>
      <c r="AM137" s="132"/>
      <c r="AN137" s="132" t="s">
        <v>113</v>
      </c>
      <c r="AO137" s="132"/>
      <c r="AP137" s="132"/>
      <c r="AQ137" s="132"/>
      <c r="AR137" s="132"/>
      <c r="AS137" s="132" t="s">
        <v>113</v>
      </c>
      <c r="AT137" s="132" t="s">
        <v>113</v>
      </c>
      <c r="AU137" s="132"/>
      <c r="AV137" s="132" t="s">
        <v>113</v>
      </c>
      <c r="AW137" s="132" t="s">
        <v>113</v>
      </c>
      <c r="AX137" s="132" t="s">
        <v>113</v>
      </c>
      <c r="AY137" s="132" t="s">
        <v>113</v>
      </c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</row>
    <row r="138" spans="1:78" ht="45.75" customHeight="1">
      <c r="A138" s="134">
        <v>132</v>
      </c>
      <c r="B138" s="134" t="s">
        <v>150</v>
      </c>
      <c r="C138" s="2">
        <v>42472</v>
      </c>
      <c r="D138" s="134" t="s">
        <v>446</v>
      </c>
      <c r="E138" s="134" t="s">
        <v>66</v>
      </c>
      <c r="F138" s="134" t="s">
        <v>490</v>
      </c>
      <c r="G138" s="3" t="s">
        <v>723</v>
      </c>
      <c r="H138" s="2">
        <v>41547</v>
      </c>
      <c r="I138" s="3" t="s">
        <v>722</v>
      </c>
      <c r="J138" s="134" t="s">
        <v>108</v>
      </c>
      <c r="K138" s="4" t="s">
        <v>721</v>
      </c>
      <c r="L138" s="8" t="s">
        <v>76</v>
      </c>
      <c r="M138" s="83">
        <v>1220135.2</v>
      </c>
      <c r="N138" s="83">
        <v>3365567.8</v>
      </c>
      <c r="O138" s="83" t="s">
        <v>78</v>
      </c>
      <c r="P138" s="83">
        <v>87069.9</v>
      </c>
      <c r="Q138" s="83">
        <v>757400.4</v>
      </c>
      <c r="R138" s="83" t="s">
        <v>78</v>
      </c>
      <c r="S138" s="83" t="s">
        <v>78</v>
      </c>
      <c r="T138" s="83">
        <v>104030.3</v>
      </c>
      <c r="U138" s="83">
        <v>687574</v>
      </c>
      <c r="V138" s="83" t="s">
        <v>78</v>
      </c>
      <c r="W138" s="83" t="s">
        <v>78</v>
      </c>
      <c r="X138" s="83" t="s">
        <v>78</v>
      </c>
      <c r="Y138" s="83">
        <v>590280.69999999995</v>
      </c>
      <c r="Z138" s="83" t="s">
        <v>78</v>
      </c>
      <c r="AA138" s="83" t="s">
        <v>78</v>
      </c>
      <c r="AB138" s="83" t="s">
        <v>78</v>
      </c>
      <c r="AC138" s="83" t="s">
        <v>78</v>
      </c>
      <c r="AD138" s="83" t="s">
        <v>78</v>
      </c>
      <c r="AE138" s="83" t="s">
        <v>78</v>
      </c>
      <c r="AF138" s="83" t="s">
        <v>78</v>
      </c>
      <c r="AG138" s="83" t="s">
        <v>78</v>
      </c>
      <c r="AH138" s="83" t="s">
        <v>78</v>
      </c>
      <c r="AI138" s="83" t="s">
        <v>78</v>
      </c>
      <c r="AJ138" s="132" t="s">
        <v>113</v>
      </c>
      <c r="AK138" s="132" t="s">
        <v>113</v>
      </c>
      <c r="AL138" s="132" t="s">
        <v>113</v>
      </c>
      <c r="AM138" s="132"/>
      <c r="AN138" s="132"/>
      <c r="AO138" s="132"/>
      <c r="AP138" s="132"/>
      <c r="AQ138" s="132"/>
      <c r="AR138" s="132"/>
      <c r="AS138" s="132"/>
      <c r="AT138" s="132" t="s">
        <v>113</v>
      </c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 t="s">
        <v>113</v>
      </c>
      <c r="BI138" s="132"/>
      <c r="BJ138" s="132"/>
      <c r="BK138" s="132" t="s">
        <v>113</v>
      </c>
      <c r="BL138" s="132" t="s">
        <v>113</v>
      </c>
      <c r="BM138" s="132"/>
      <c r="BN138" s="132"/>
      <c r="BO138" s="132"/>
      <c r="BP138" s="132"/>
      <c r="BQ138" s="132" t="s">
        <v>113</v>
      </c>
      <c r="BR138" s="132" t="s">
        <v>113</v>
      </c>
      <c r="BS138" s="132"/>
      <c r="BT138" s="132"/>
      <c r="BU138" s="132"/>
      <c r="BV138" s="132"/>
      <c r="BW138" s="132"/>
      <c r="BX138" s="132"/>
      <c r="BY138" s="132"/>
      <c r="BZ138" s="132"/>
    </row>
    <row r="139" spans="1:78" ht="45.75" customHeight="1">
      <c r="A139" s="134">
        <v>133</v>
      </c>
      <c r="B139" s="134" t="s">
        <v>150</v>
      </c>
      <c r="C139" s="2">
        <v>42472</v>
      </c>
      <c r="D139" s="134" t="s">
        <v>446</v>
      </c>
      <c r="E139" s="134" t="s">
        <v>66</v>
      </c>
      <c r="F139" s="134" t="s">
        <v>466</v>
      </c>
      <c r="G139" s="3" t="s">
        <v>723</v>
      </c>
      <c r="H139" s="2">
        <v>41547</v>
      </c>
      <c r="I139" s="3" t="s">
        <v>722</v>
      </c>
      <c r="J139" s="134" t="s">
        <v>108</v>
      </c>
      <c r="K139" s="4" t="s">
        <v>721</v>
      </c>
      <c r="L139" s="8" t="s">
        <v>76</v>
      </c>
      <c r="M139" s="83">
        <v>20386.2</v>
      </c>
      <c r="N139" s="83">
        <v>210747.8</v>
      </c>
      <c r="O139" s="83" t="s">
        <v>78</v>
      </c>
      <c r="P139" s="83">
        <v>1147.3</v>
      </c>
      <c r="Q139" s="83">
        <v>46166.6</v>
      </c>
      <c r="R139" s="83" t="s">
        <v>78</v>
      </c>
      <c r="S139" s="83" t="s">
        <v>78</v>
      </c>
      <c r="T139" s="83">
        <v>1328.2</v>
      </c>
      <c r="U139" s="83">
        <v>46166.6</v>
      </c>
      <c r="V139" s="83" t="s">
        <v>78</v>
      </c>
      <c r="W139" s="83" t="s">
        <v>78</v>
      </c>
      <c r="X139" s="83" t="s">
        <v>78</v>
      </c>
      <c r="Y139" s="83">
        <v>46166.6</v>
      </c>
      <c r="Z139" s="83" t="s">
        <v>78</v>
      </c>
      <c r="AA139" s="83" t="s">
        <v>78</v>
      </c>
      <c r="AB139" s="83" t="s">
        <v>78</v>
      </c>
      <c r="AC139" s="83" t="s">
        <v>78</v>
      </c>
      <c r="AD139" s="83" t="s">
        <v>78</v>
      </c>
      <c r="AE139" s="83" t="s">
        <v>78</v>
      </c>
      <c r="AF139" s="83" t="s">
        <v>78</v>
      </c>
      <c r="AG139" s="83" t="s">
        <v>78</v>
      </c>
      <c r="AH139" s="83" t="s">
        <v>78</v>
      </c>
      <c r="AI139" s="83" t="s">
        <v>78</v>
      </c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 t="s">
        <v>113</v>
      </c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</row>
    <row r="140" spans="1:78" ht="45.75" customHeight="1">
      <c r="A140" s="134">
        <v>134</v>
      </c>
      <c r="B140" s="134" t="s">
        <v>150</v>
      </c>
      <c r="C140" s="2">
        <v>42472</v>
      </c>
      <c r="D140" s="134" t="s">
        <v>446</v>
      </c>
      <c r="E140" s="134" t="s">
        <v>66</v>
      </c>
      <c r="F140" s="134" t="s">
        <v>724</v>
      </c>
      <c r="G140" s="3" t="s">
        <v>723</v>
      </c>
      <c r="H140" s="2">
        <v>41547</v>
      </c>
      <c r="I140" s="3" t="s">
        <v>722</v>
      </c>
      <c r="J140" s="134" t="s">
        <v>108</v>
      </c>
      <c r="K140" s="4" t="s">
        <v>721</v>
      </c>
      <c r="L140" s="8" t="s">
        <v>76</v>
      </c>
      <c r="M140" s="83" t="s">
        <v>78</v>
      </c>
      <c r="N140" s="83">
        <v>5753269.7999999998</v>
      </c>
      <c r="O140" s="83" t="s">
        <v>78</v>
      </c>
      <c r="P140" s="83" t="s">
        <v>78</v>
      </c>
      <c r="Q140" s="83">
        <v>1103895.1000000001</v>
      </c>
      <c r="R140" s="83" t="s">
        <v>78</v>
      </c>
      <c r="S140" s="83" t="s">
        <v>78</v>
      </c>
      <c r="T140" s="83" t="s">
        <v>78</v>
      </c>
      <c r="U140" s="83">
        <v>1084115.7</v>
      </c>
      <c r="V140" s="83" t="s">
        <v>78</v>
      </c>
      <c r="W140" s="83" t="s">
        <v>78</v>
      </c>
      <c r="X140" s="83" t="s">
        <v>78</v>
      </c>
      <c r="Y140" s="83">
        <v>1250143.7</v>
      </c>
      <c r="Z140" s="83" t="s">
        <v>78</v>
      </c>
      <c r="AA140" s="83" t="s">
        <v>78</v>
      </c>
      <c r="AB140" s="83" t="s">
        <v>78</v>
      </c>
      <c r="AC140" s="83" t="s">
        <v>78</v>
      </c>
      <c r="AD140" s="83" t="s">
        <v>78</v>
      </c>
      <c r="AE140" s="83" t="s">
        <v>78</v>
      </c>
      <c r="AF140" s="83" t="s">
        <v>78</v>
      </c>
      <c r="AG140" s="83" t="s">
        <v>78</v>
      </c>
      <c r="AH140" s="83" t="s">
        <v>78</v>
      </c>
      <c r="AI140" s="83" t="s">
        <v>78</v>
      </c>
      <c r="AJ140" s="132"/>
      <c r="AK140" s="132"/>
      <c r="AL140" s="132"/>
      <c r="AM140" s="132" t="s">
        <v>113</v>
      </c>
      <c r="AN140" s="132"/>
      <c r="AO140" s="132"/>
      <c r="AP140" s="132"/>
      <c r="AQ140" s="132"/>
      <c r="AR140" s="132"/>
      <c r="AS140" s="132" t="s">
        <v>113</v>
      </c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</row>
    <row r="141" spans="1:78" ht="45.75" customHeight="1">
      <c r="A141" s="134">
        <v>135</v>
      </c>
      <c r="B141" s="134" t="s">
        <v>150</v>
      </c>
      <c r="C141" s="2">
        <v>42472</v>
      </c>
      <c r="D141" s="134" t="s">
        <v>446</v>
      </c>
      <c r="E141" s="134" t="s">
        <v>66</v>
      </c>
      <c r="F141" s="134" t="s">
        <v>464</v>
      </c>
      <c r="G141" s="3" t="s">
        <v>723</v>
      </c>
      <c r="H141" s="2">
        <v>41547</v>
      </c>
      <c r="I141" s="3" t="s">
        <v>722</v>
      </c>
      <c r="J141" s="134" t="s">
        <v>108</v>
      </c>
      <c r="K141" s="4" t="s">
        <v>721</v>
      </c>
      <c r="L141" s="8" t="s">
        <v>76</v>
      </c>
      <c r="M141" s="83">
        <v>202548.3</v>
      </c>
      <c r="N141" s="83">
        <v>851335.9</v>
      </c>
      <c r="O141" s="83" t="s">
        <v>78</v>
      </c>
      <c r="P141" s="83" t="s">
        <v>78</v>
      </c>
      <c r="Q141" s="83">
        <v>183821</v>
      </c>
      <c r="R141" s="83" t="s">
        <v>78</v>
      </c>
      <c r="S141" s="83" t="s">
        <v>78</v>
      </c>
      <c r="T141" s="83" t="s">
        <v>78</v>
      </c>
      <c r="U141" s="83">
        <v>202631.6</v>
      </c>
      <c r="V141" s="83" t="s">
        <v>78</v>
      </c>
      <c r="W141" s="83" t="s">
        <v>78</v>
      </c>
      <c r="X141" s="83" t="s">
        <v>78</v>
      </c>
      <c r="Y141" s="83">
        <v>208859.8</v>
      </c>
      <c r="Z141" s="83" t="s">
        <v>78</v>
      </c>
      <c r="AA141" s="83" t="s">
        <v>78</v>
      </c>
      <c r="AB141" s="83" t="s">
        <v>78</v>
      </c>
      <c r="AC141" s="83" t="s">
        <v>78</v>
      </c>
      <c r="AD141" s="83" t="s">
        <v>78</v>
      </c>
      <c r="AE141" s="83" t="s">
        <v>78</v>
      </c>
      <c r="AF141" s="83" t="s">
        <v>78</v>
      </c>
      <c r="AG141" s="83" t="s">
        <v>78</v>
      </c>
      <c r="AH141" s="83" t="s">
        <v>78</v>
      </c>
      <c r="AI141" s="83" t="s">
        <v>78</v>
      </c>
      <c r="AJ141" s="132" t="s">
        <v>113</v>
      </c>
      <c r="AK141" s="132"/>
      <c r="AL141" s="132"/>
      <c r="AM141" s="132"/>
      <c r="AN141" s="132"/>
      <c r="AO141" s="132" t="s">
        <v>113</v>
      </c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</row>
    <row r="142" spans="1:78" ht="45.75" customHeight="1">
      <c r="A142" s="134">
        <v>136</v>
      </c>
      <c r="B142" s="134" t="s">
        <v>150</v>
      </c>
      <c r="C142" s="2">
        <v>42472</v>
      </c>
      <c r="D142" s="134" t="s">
        <v>446</v>
      </c>
      <c r="E142" s="134" t="s">
        <v>66</v>
      </c>
      <c r="F142" s="134" t="s">
        <v>460</v>
      </c>
      <c r="G142" s="3" t="s">
        <v>723</v>
      </c>
      <c r="H142" s="2">
        <v>41547</v>
      </c>
      <c r="I142" s="3" t="s">
        <v>722</v>
      </c>
      <c r="J142" s="134" t="s">
        <v>108</v>
      </c>
      <c r="K142" s="4" t="s">
        <v>721</v>
      </c>
      <c r="L142" s="8" t="s">
        <v>76</v>
      </c>
      <c r="M142" s="83">
        <v>141530</v>
      </c>
      <c r="N142" s="83">
        <v>1079876.1000000001</v>
      </c>
      <c r="O142" s="83" t="s">
        <v>78</v>
      </c>
      <c r="P142" s="83" t="s">
        <v>78</v>
      </c>
      <c r="Q142" s="83">
        <v>226579.3</v>
      </c>
      <c r="R142" s="83" t="s">
        <v>78</v>
      </c>
      <c r="S142" s="83" t="s">
        <v>78</v>
      </c>
      <c r="T142" s="83" t="s">
        <v>78</v>
      </c>
      <c r="U142" s="83">
        <v>226579.20000000001</v>
      </c>
      <c r="V142" s="83" t="s">
        <v>78</v>
      </c>
      <c r="W142" s="83" t="s">
        <v>78</v>
      </c>
      <c r="X142" s="83" t="s">
        <v>78</v>
      </c>
      <c r="Y142" s="83">
        <v>226579.20000000001</v>
      </c>
      <c r="Z142" s="83" t="s">
        <v>78</v>
      </c>
      <c r="AA142" s="83" t="s">
        <v>78</v>
      </c>
      <c r="AB142" s="83" t="s">
        <v>78</v>
      </c>
      <c r="AC142" s="83" t="s">
        <v>78</v>
      </c>
      <c r="AD142" s="83" t="s">
        <v>78</v>
      </c>
      <c r="AE142" s="83" t="s">
        <v>78</v>
      </c>
      <c r="AF142" s="83" t="s">
        <v>78</v>
      </c>
      <c r="AG142" s="83" t="s">
        <v>78</v>
      </c>
      <c r="AH142" s="83" t="s">
        <v>78</v>
      </c>
      <c r="AI142" s="83" t="s">
        <v>78</v>
      </c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</row>
    <row r="143" spans="1:78" ht="45.75" customHeight="1">
      <c r="A143" s="134">
        <v>137</v>
      </c>
      <c r="B143" s="134" t="s">
        <v>151</v>
      </c>
      <c r="C143" s="2">
        <v>42472</v>
      </c>
      <c r="D143" s="134" t="s">
        <v>446</v>
      </c>
      <c r="E143" s="134" t="s">
        <v>66</v>
      </c>
      <c r="F143" s="134" t="s">
        <v>720</v>
      </c>
      <c r="G143" s="3" t="s">
        <v>715</v>
      </c>
      <c r="H143" s="2">
        <v>41565</v>
      </c>
      <c r="I143" s="3" t="s">
        <v>714</v>
      </c>
      <c r="J143" s="134" t="s">
        <v>108</v>
      </c>
      <c r="K143" s="4" t="s">
        <v>713</v>
      </c>
      <c r="L143" s="8" t="s">
        <v>76</v>
      </c>
      <c r="M143" s="83" t="s">
        <v>78</v>
      </c>
      <c r="N143" s="83">
        <v>11937240.369000001</v>
      </c>
      <c r="O143" s="83" t="s">
        <v>78</v>
      </c>
      <c r="P143" s="83" t="s">
        <v>78</v>
      </c>
      <c r="Q143" s="83">
        <v>48083.076999999997</v>
      </c>
      <c r="R143" s="83" t="s">
        <v>78</v>
      </c>
      <c r="S143" s="83" t="s">
        <v>78</v>
      </c>
      <c r="T143" s="83" t="s">
        <v>78</v>
      </c>
      <c r="U143" s="83">
        <v>908513.277</v>
      </c>
      <c r="V143" s="83" t="s">
        <v>78</v>
      </c>
      <c r="W143" s="83" t="s">
        <v>78</v>
      </c>
      <c r="X143" s="83" t="s">
        <v>78</v>
      </c>
      <c r="Y143" s="83">
        <v>351049.6</v>
      </c>
      <c r="Z143" s="83" t="s">
        <v>78</v>
      </c>
      <c r="AA143" s="83" t="s">
        <v>78</v>
      </c>
      <c r="AB143" s="83" t="s">
        <v>78</v>
      </c>
      <c r="AC143" s="83">
        <v>351049.6</v>
      </c>
      <c r="AD143" s="83" t="s">
        <v>78</v>
      </c>
      <c r="AE143" s="83" t="s">
        <v>78</v>
      </c>
      <c r="AF143" s="83" t="s">
        <v>78</v>
      </c>
      <c r="AG143" s="83">
        <v>351049.6</v>
      </c>
      <c r="AH143" s="83" t="s">
        <v>78</v>
      </c>
      <c r="AI143" s="83" t="s">
        <v>78</v>
      </c>
      <c r="AJ143" s="132" t="s">
        <v>113</v>
      </c>
      <c r="AK143" s="132" t="s">
        <v>113</v>
      </c>
      <c r="AL143" s="132" t="s">
        <v>113</v>
      </c>
      <c r="AM143" s="132" t="s">
        <v>113</v>
      </c>
      <c r="AN143" s="132"/>
      <c r="AO143" s="132" t="s">
        <v>113</v>
      </c>
      <c r="AP143" s="132" t="s">
        <v>113</v>
      </c>
      <c r="AQ143" s="132" t="s">
        <v>113</v>
      </c>
      <c r="AR143" s="132"/>
      <c r="AS143" s="132" t="s">
        <v>113</v>
      </c>
      <c r="AT143" s="132" t="s">
        <v>113</v>
      </c>
      <c r="AU143" s="132"/>
      <c r="AV143" s="132" t="s">
        <v>113</v>
      </c>
      <c r="AW143" s="132" t="s">
        <v>113</v>
      </c>
      <c r="AX143" s="132"/>
      <c r="AY143" s="132" t="s">
        <v>113</v>
      </c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 t="s">
        <v>113</v>
      </c>
      <c r="BL143" s="132" t="s">
        <v>113</v>
      </c>
      <c r="BM143" s="132" t="s">
        <v>113</v>
      </c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</row>
    <row r="144" spans="1:78" ht="45.75" customHeight="1">
      <c r="A144" s="134">
        <v>138</v>
      </c>
      <c r="B144" s="134" t="s">
        <v>151</v>
      </c>
      <c r="C144" s="2">
        <v>42472</v>
      </c>
      <c r="D144" s="134" t="s">
        <v>446</v>
      </c>
      <c r="E144" s="134" t="s">
        <v>66</v>
      </c>
      <c r="F144" s="134" t="s">
        <v>719</v>
      </c>
      <c r="G144" s="3" t="s">
        <v>715</v>
      </c>
      <c r="H144" s="2">
        <v>41565</v>
      </c>
      <c r="I144" s="3" t="s">
        <v>714</v>
      </c>
      <c r="J144" s="134" t="s">
        <v>108</v>
      </c>
      <c r="K144" s="4" t="s">
        <v>713</v>
      </c>
      <c r="L144" s="8" t="s">
        <v>76</v>
      </c>
      <c r="M144" s="83" t="s">
        <v>78</v>
      </c>
      <c r="N144" s="83">
        <v>1176514.997</v>
      </c>
      <c r="O144" s="83" t="s">
        <v>78</v>
      </c>
      <c r="P144" s="83" t="s">
        <v>78</v>
      </c>
      <c r="Q144" s="83">
        <v>166666.21100000001</v>
      </c>
      <c r="R144" s="83" t="s">
        <v>78</v>
      </c>
      <c r="S144" s="83" t="s">
        <v>78</v>
      </c>
      <c r="T144" s="83" t="s">
        <v>78</v>
      </c>
      <c r="U144" s="83">
        <v>89691.945999999996</v>
      </c>
      <c r="V144" s="83" t="s">
        <v>78</v>
      </c>
      <c r="W144" s="83" t="s">
        <v>78</v>
      </c>
      <c r="X144" s="83" t="s">
        <v>78</v>
      </c>
      <c r="Y144" s="83">
        <v>109811.4</v>
      </c>
      <c r="Z144" s="83" t="s">
        <v>78</v>
      </c>
      <c r="AA144" s="83" t="s">
        <v>78</v>
      </c>
      <c r="AB144" s="83" t="s">
        <v>78</v>
      </c>
      <c r="AC144" s="83">
        <v>109811.4</v>
      </c>
      <c r="AD144" s="83" t="s">
        <v>78</v>
      </c>
      <c r="AE144" s="83" t="s">
        <v>78</v>
      </c>
      <c r="AF144" s="83" t="s">
        <v>78</v>
      </c>
      <c r="AG144" s="83">
        <v>109811.4</v>
      </c>
      <c r="AH144" s="83" t="s">
        <v>78</v>
      </c>
      <c r="AI144" s="83" t="s">
        <v>78</v>
      </c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</row>
    <row r="145" spans="1:78" ht="45.75" customHeight="1">
      <c r="A145" s="134">
        <v>139</v>
      </c>
      <c r="B145" s="134" t="s">
        <v>151</v>
      </c>
      <c r="C145" s="2">
        <v>42472</v>
      </c>
      <c r="D145" s="134" t="s">
        <v>446</v>
      </c>
      <c r="E145" s="134" t="s">
        <v>66</v>
      </c>
      <c r="F145" s="134" t="s">
        <v>718</v>
      </c>
      <c r="G145" s="3" t="s">
        <v>715</v>
      </c>
      <c r="H145" s="2">
        <v>41565</v>
      </c>
      <c r="I145" s="3" t="s">
        <v>714</v>
      </c>
      <c r="J145" s="134" t="s">
        <v>108</v>
      </c>
      <c r="K145" s="4" t="s">
        <v>713</v>
      </c>
      <c r="L145" s="8" t="s">
        <v>76</v>
      </c>
      <c r="M145" s="83" t="s">
        <v>78</v>
      </c>
      <c r="N145" s="83">
        <v>7665</v>
      </c>
      <c r="O145" s="83" t="s">
        <v>78</v>
      </c>
      <c r="P145" s="83" t="s">
        <v>78</v>
      </c>
      <c r="Q145" s="83">
        <v>1088</v>
      </c>
      <c r="R145" s="83" t="s">
        <v>78</v>
      </c>
      <c r="S145" s="83" t="s">
        <v>78</v>
      </c>
      <c r="T145" s="83" t="s">
        <v>78</v>
      </c>
      <c r="U145" s="83">
        <v>1077</v>
      </c>
      <c r="V145" s="83" t="s">
        <v>78</v>
      </c>
      <c r="W145" s="83" t="s">
        <v>78</v>
      </c>
      <c r="X145" s="83" t="s">
        <v>78</v>
      </c>
      <c r="Y145" s="83">
        <v>1500</v>
      </c>
      <c r="Z145" s="83" t="s">
        <v>78</v>
      </c>
      <c r="AA145" s="83" t="s">
        <v>78</v>
      </c>
      <c r="AB145" s="83" t="s">
        <v>78</v>
      </c>
      <c r="AC145" s="83">
        <v>1500</v>
      </c>
      <c r="AD145" s="83" t="s">
        <v>78</v>
      </c>
      <c r="AE145" s="83" t="s">
        <v>78</v>
      </c>
      <c r="AF145" s="83" t="s">
        <v>78</v>
      </c>
      <c r="AG145" s="83">
        <v>1500</v>
      </c>
      <c r="AH145" s="83" t="s">
        <v>78</v>
      </c>
      <c r="AI145" s="83" t="s">
        <v>78</v>
      </c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</row>
    <row r="146" spans="1:78" ht="45.75" customHeight="1">
      <c r="A146" s="134">
        <v>140</v>
      </c>
      <c r="B146" s="134" t="s">
        <v>151</v>
      </c>
      <c r="C146" s="2">
        <v>42472</v>
      </c>
      <c r="D146" s="134" t="s">
        <v>446</v>
      </c>
      <c r="E146" s="134" t="s">
        <v>66</v>
      </c>
      <c r="F146" s="134" t="s">
        <v>717</v>
      </c>
      <c r="G146" s="3" t="s">
        <v>715</v>
      </c>
      <c r="H146" s="2">
        <v>41565</v>
      </c>
      <c r="I146" s="3" t="s">
        <v>714</v>
      </c>
      <c r="J146" s="134" t="s">
        <v>108</v>
      </c>
      <c r="K146" s="4" t="s">
        <v>713</v>
      </c>
      <c r="L146" s="8" t="s">
        <v>76</v>
      </c>
      <c r="M146" s="83" t="s">
        <v>78</v>
      </c>
      <c r="N146" s="83">
        <v>1315479.52</v>
      </c>
      <c r="O146" s="83" t="s">
        <v>78</v>
      </c>
      <c r="P146" s="83" t="s">
        <v>78</v>
      </c>
      <c r="Q146" s="83">
        <v>155278.038</v>
      </c>
      <c r="R146" s="83" t="s">
        <v>78</v>
      </c>
      <c r="S146" s="83" t="s">
        <v>78</v>
      </c>
      <c r="T146" s="83" t="s">
        <v>78</v>
      </c>
      <c r="U146" s="83">
        <v>138726.69200000001</v>
      </c>
      <c r="V146" s="83" t="s">
        <v>78</v>
      </c>
      <c r="W146" s="83" t="s">
        <v>78</v>
      </c>
      <c r="X146" s="83" t="s">
        <v>78</v>
      </c>
      <c r="Y146" s="83">
        <v>178665</v>
      </c>
      <c r="Z146" s="83" t="s">
        <v>78</v>
      </c>
      <c r="AA146" s="83" t="s">
        <v>78</v>
      </c>
      <c r="AB146" s="83" t="s">
        <v>78</v>
      </c>
      <c r="AC146" s="83">
        <v>178665</v>
      </c>
      <c r="AD146" s="83" t="s">
        <v>78</v>
      </c>
      <c r="AE146" s="83" t="s">
        <v>78</v>
      </c>
      <c r="AF146" s="83" t="s">
        <v>78</v>
      </c>
      <c r="AG146" s="83">
        <v>178665</v>
      </c>
      <c r="AH146" s="83" t="s">
        <v>78</v>
      </c>
      <c r="AI146" s="83" t="s">
        <v>78</v>
      </c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 t="s">
        <v>113</v>
      </c>
      <c r="BO146" s="132"/>
      <c r="BP146" s="132"/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132"/>
    </row>
    <row r="147" spans="1:78" ht="45.75" customHeight="1">
      <c r="A147" s="134">
        <v>141</v>
      </c>
      <c r="B147" s="134" t="s">
        <v>151</v>
      </c>
      <c r="C147" s="2">
        <v>42472</v>
      </c>
      <c r="D147" s="134" t="s">
        <v>446</v>
      </c>
      <c r="E147" s="134" t="s">
        <v>66</v>
      </c>
      <c r="F147" s="134" t="s">
        <v>716</v>
      </c>
      <c r="G147" s="3" t="s">
        <v>715</v>
      </c>
      <c r="H147" s="2">
        <v>41565</v>
      </c>
      <c r="I147" s="3" t="s">
        <v>714</v>
      </c>
      <c r="J147" s="134" t="s">
        <v>86</v>
      </c>
      <c r="K147" s="4" t="s">
        <v>713</v>
      </c>
      <c r="L147" s="8" t="s">
        <v>76</v>
      </c>
      <c r="M147" s="83" t="s">
        <v>78</v>
      </c>
      <c r="N147" s="83">
        <v>870</v>
      </c>
      <c r="O147" s="83" t="s">
        <v>78</v>
      </c>
      <c r="P147" s="83" t="s">
        <v>78</v>
      </c>
      <c r="Q147" s="83">
        <v>370</v>
      </c>
      <c r="R147" s="83" t="s">
        <v>78</v>
      </c>
      <c r="S147" s="83" t="s">
        <v>78</v>
      </c>
      <c r="T147" s="83" t="s">
        <v>78</v>
      </c>
      <c r="U147" s="83">
        <v>250</v>
      </c>
      <c r="V147" s="83" t="s">
        <v>78</v>
      </c>
      <c r="W147" s="83" t="s">
        <v>78</v>
      </c>
      <c r="X147" s="83" t="s">
        <v>78</v>
      </c>
      <c r="Y147" s="83">
        <v>250</v>
      </c>
      <c r="Z147" s="83" t="s">
        <v>78</v>
      </c>
      <c r="AA147" s="83" t="s">
        <v>78</v>
      </c>
      <c r="AB147" s="83" t="s">
        <v>78</v>
      </c>
      <c r="AC147" s="83" t="s">
        <v>78</v>
      </c>
      <c r="AD147" s="83" t="s">
        <v>78</v>
      </c>
      <c r="AE147" s="83" t="s">
        <v>78</v>
      </c>
      <c r="AF147" s="83" t="s">
        <v>78</v>
      </c>
      <c r="AG147" s="83" t="s">
        <v>78</v>
      </c>
      <c r="AH147" s="83" t="s">
        <v>78</v>
      </c>
      <c r="AI147" s="83" t="s">
        <v>78</v>
      </c>
      <c r="AJ147" s="132" t="s">
        <v>113</v>
      </c>
      <c r="AK147" s="132"/>
      <c r="AL147" s="132"/>
      <c r="AM147" s="132" t="s">
        <v>113</v>
      </c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</row>
    <row r="148" spans="1:78" ht="45.75" customHeight="1">
      <c r="A148" s="134">
        <v>142</v>
      </c>
      <c r="B148" s="134" t="s">
        <v>152</v>
      </c>
      <c r="C148" s="2">
        <v>42472</v>
      </c>
      <c r="D148" s="134" t="s">
        <v>446</v>
      </c>
      <c r="E148" s="134" t="s">
        <v>66</v>
      </c>
      <c r="F148" s="134" t="s">
        <v>712</v>
      </c>
      <c r="G148" s="3" t="s">
        <v>706</v>
      </c>
      <c r="H148" s="2">
        <v>41272</v>
      </c>
      <c r="I148" s="3" t="s">
        <v>705</v>
      </c>
      <c r="J148" s="134" t="s">
        <v>704</v>
      </c>
      <c r="K148" s="4" t="s">
        <v>703</v>
      </c>
      <c r="L148" s="8" t="s">
        <v>76</v>
      </c>
      <c r="M148" s="83">
        <v>3049644.7</v>
      </c>
      <c r="N148" s="83">
        <f>3253165.416+165068</f>
        <v>3418233.4160000002</v>
      </c>
      <c r="O148" s="83">
        <v>120001</v>
      </c>
      <c r="P148" s="83">
        <v>376540.1</v>
      </c>
      <c r="Q148" s="83">
        <v>378500</v>
      </c>
      <c r="R148" s="83">
        <v>20190</v>
      </c>
      <c r="S148" s="83">
        <v>11841</v>
      </c>
      <c r="T148" s="83">
        <v>399132.4</v>
      </c>
      <c r="U148" s="83">
        <v>378650</v>
      </c>
      <c r="V148" s="83">
        <v>21000</v>
      </c>
      <c r="W148" s="83">
        <v>14801</v>
      </c>
      <c r="X148" s="83">
        <v>423080.3</v>
      </c>
      <c r="Y148" s="83">
        <v>452062.2</v>
      </c>
      <c r="Z148" s="83">
        <v>21840</v>
      </c>
      <c r="AA148" s="83">
        <v>18502</v>
      </c>
      <c r="AB148" s="83">
        <v>448465.1</v>
      </c>
      <c r="AC148" s="83">
        <v>467732.8</v>
      </c>
      <c r="AD148" s="83">
        <v>22710</v>
      </c>
      <c r="AE148" s="83">
        <v>23127</v>
      </c>
      <c r="AF148" s="83">
        <v>475373.1</v>
      </c>
      <c r="AG148" s="83">
        <v>484186.9</v>
      </c>
      <c r="AH148" s="83">
        <v>23620</v>
      </c>
      <c r="AI148" s="83">
        <v>28909</v>
      </c>
      <c r="AJ148" s="132" t="s">
        <v>113</v>
      </c>
      <c r="AK148" s="132"/>
      <c r="AL148" s="132" t="s">
        <v>113</v>
      </c>
      <c r="AM148" s="132"/>
      <c r="AN148" s="132"/>
      <c r="AO148" s="132"/>
      <c r="AP148" s="132"/>
      <c r="AQ148" s="132"/>
      <c r="AR148" s="132"/>
      <c r="AS148" s="132" t="s">
        <v>113</v>
      </c>
      <c r="AT148" s="132" t="s">
        <v>113</v>
      </c>
      <c r="AU148" s="132"/>
      <c r="AV148" s="132" t="s">
        <v>113</v>
      </c>
      <c r="AW148" s="132" t="s">
        <v>113</v>
      </c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</row>
    <row r="149" spans="1:78" ht="45.75" customHeight="1">
      <c r="A149" s="134">
        <v>143</v>
      </c>
      <c r="B149" s="134" t="s">
        <v>152</v>
      </c>
      <c r="C149" s="2">
        <v>42472</v>
      </c>
      <c r="D149" s="134" t="s">
        <v>446</v>
      </c>
      <c r="E149" s="134" t="s">
        <v>66</v>
      </c>
      <c r="F149" s="134" t="s">
        <v>711</v>
      </c>
      <c r="G149" s="3" t="s">
        <v>706</v>
      </c>
      <c r="H149" s="2">
        <v>41272</v>
      </c>
      <c r="I149" s="3" t="s">
        <v>705</v>
      </c>
      <c r="J149" s="134" t="s">
        <v>704</v>
      </c>
      <c r="K149" s="4" t="s">
        <v>703</v>
      </c>
      <c r="L149" s="8" t="s">
        <v>76</v>
      </c>
      <c r="M149" s="83" t="s">
        <v>710</v>
      </c>
      <c r="N149" s="83">
        <f>10867692.695+401409</f>
        <v>11269101.695</v>
      </c>
      <c r="O149" s="83">
        <v>5569</v>
      </c>
      <c r="P149" s="83">
        <v>868003.2</v>
      </c>
      <c r="Q149" s="83">
        <v>1176131.5</v>
      </c>
      <c r="R149" s="83">
        <v>47875</v>
      </c>
      <c r="S149" s="83" t="s">
        <v>78</v>
      </c>
      <c r="T149" s="83">
        <v>920083.1</v>
      </c>
      <c r="U149" s="83">
        <v>188447.6</v>
      </c>
      <c r="V149" s="83">
        <v>49070</v>
      </c>
      <c r="W149" s="83" t="s">
        <v>78</v>
      </c>
      <c r="X149" s="83">
        <v>975288.1</v>
      </c>
      <c r="Y149" s="83">
        <v>1486592</v>
      </c>
      <c r="Z149" s="83">
        <v>50300</v>
      </c>
      <c r="AA149" s="83" t="s">
        <v>78</v>
      </c>
      <c r="AB149" s="83">
        <v>1033805.4</v>
      </c>
      <c r="AC149" s="83">
        <v>1548564</v>
      </c>
      <c r="AD149" s="83">
        <v>51560</v>
      </c>
      <c r="AE149" s="83" t="s">
        <v>78</v>
      </c>
      <c r="AF149" s="83">
        <v>1095833.7</v>
      </c>
      <c r="AG149" s="83">
        <v>1614864</v>
      </c>
      <c r="AH149" s="83">
        <v>52850</v>
      </c>
      <c r="AI149" s="83" t="s">
        <v>78</v>
      </c>
      <c r="AJ149" s="132" t="s">
        <v>113</v>
      </c>
      <c r="AK149" s="132"/>
      <c r="AL149" s="132" t="s">
        <v>113</v>
      </c>
      <c r="AM149" s="132"/>
      <c r="AN149" s="132"/>
      <c r="AO149" s="132"/>
      <c r="AP149" s="132" t="s">
        <v>113</v>
      </c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 t="s">
        <v>113</v>
      </c>
      <c r="BL149" s="132" t="s">
        <v>113</v>
      </c>
      <c r="BM149" s="132" t="s">
        <v>113</v>
      </c>
      <c r="BN149" s="132"/>
      <c r="BO149" s="132"/>
      <c r="BP149" s="132"/>
      <c r="BQ149" s="132" t="s">
        <v>113</v>
      </c>
      <c r="BR149" s="132"/>
      <c r="BS149" s="132"/>
      <c r="BT149" s="132" t="s">
        <v>113</v>
      </c>
      <c r="BU149" s="132" t="s">
        <v>113</v>
      </c>
      <c r="BV149" s="132"/>
      <c r="BW149" s="132"/>
      <c r="BX149" s="132" t="s">
        <v>113</v>
      </c>
      <c r="BY149" s="132"/>
      <c r="BZ149" s="132"/>
    </row>
    <row r="150" spans="1:78" ht="45.75" customHeight="1">
      <c r="A150" s="134">
        <v>144</v>
      </c>
      <c r="B150" s="134" t="s">
        <v>152</v>
      </c>
      <c r="C150" s="2">
        <v>42472</v>
      </c>
      <c r="D150" s="134" t="s">
        <v>446</v>
      </c>
      <c r="E150" s="134" t="s">
        <v>66</v>
      </c>
      <c r="F150" s="134" t="s">
        <v>709</v>
      </c>
      <c r="G150" s="3" t="s">
        <v>706</v>
      </c>
      <c r="H150" s="2">
        <v>41272</v>
      </c>
      <c r="I150" s="3" t="s">
        <v>705</v>
      </c>
      <c r="J150" s="134" t="s">
        <v>704</v>
      </c>
      <c r="K150" s="4" t="s">
        <v>703</v>
      </c>
      <c r="L150" s="8" t="s">
        <v>76</v>
      </c>
      <c r="M150" s="83" t="s">
        <v>78</v>
      </c>
      <c r="N150" s="83">
        <v>78000</v>
      </c>
      <c r="O150" s="83" t="s">
        <v>78</v>
      </c>
      <c r="P150" s="83" t="s">
        <v>78</v>
      </c>
      <c r="Q150" s="83">
        <v>10000</v>
      </c>
      <c r="R150" s="83" t="s">
        <v>78</v>
      </c>
      <c r="S150" s="83" t="s">
        <v>78</v>
      </c>
      <c r="T150" s="83" t="s">
        <v>78</v>
      </c>
      <c r="U150" s="83">
        <v>10000</v>
      </c>
      <c r="V150" s="83" t="s">
        <v>78</v>
      </c>
      <c r="W150" s="83" t="s">
        <v>78</v>
      </c>
      <c r="X150" s="83" t="s">
        <v>78</v>
      </c>
      <c r="Y150" s="83">
        <v>10000</v>
      </c>
      <c r="Z150" s="83" t="s">
        <v>78</v>
      </c>
      <c r="AA150" s="83" t="s">
        <v>78</v>
      </c>
      <c r="AB150" s="83" t="s">
        <v>78</v>
      </c>
      <c r="AC150" s="83">
        <v>10000</v>
      </c>
      <c r="AD150" s="83" t="s">
        <v>78</v>
      </c>
      <c r="AE150" s="83" t="s">
        <v>78</v>
      </c>
      <c r="AF150" s="83" t="s">
        <v>78</v>
      </c>
      <c r="AG150" s="83">
        <v>10000</v>
      </c>
      <c r="AH150" s="83" t="s">
        <v>78</v>
      </c>
      <c r="AI150" s="83" t="s">
        <v>78</v>
      </c>
      <c r="AJ150" s="132"/>
      <c r="AK150" s="132" t="s">
        <v>113</v>
      </c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 t="s">
        <v>113</v>
      </c>
      <c r="BI150" s="132"/>
      <c r="BJ150" s="132" t="s">
        <v>113</v>
      </c>
      <c r="BK150" s="132"/>
      <c r="BL150" s="132"/>
      <c r="BM150" s="132"/>
      <c r="BN150" s="132"/>
      <c r="BO150" s="132"/>
      <c r="BP150" s="132"/>
      <c r="BQ150" s="132"/>
      <c r="BR150" s="132"/>
      <c r="BS150" s="132"/>
      <c r="BT150" s="132"/>
      <c r="BU150" s="132"/>
      <c r="BV150" s="132"/>
      <c r="BW150" s="132"/>
      <c r="BX150" s="132"/>
      <c r="BY150" s="132"/>
      <c r="BZ150" s="132"/>
    </row>
    <row r="151" spans="1:78" ht="45.75" customHeight="1">
      <c r="A151" s="134">
        <v>145</v>
      </c>
      <c r="B151" s="134" t="s">
        <v>152</v>
      </c>
      <c r="C151" s="2">
        <v>42472</v>
      </c>
      <c r="D151" s="134" t="s">
        <v>446</v>
      </c>
      <c r="E151" s="134" t="s">
        <v>66</v>
      </c>
      <c r="F151" s="134" t="s">
        <v>464</v>
      </c>
      <c r="G151" s="3" t="s">
        <v>706</v>
      </c>
      <c r="H151" s="2">
        <v>41272</v>
      </c>
      <c r="I151" s="3" t="s">
        <v>705</v>
      </c>
      <c r="J151" s="134" t="s">
        <v>704</v>
      </c>
      <c r="K151" s="4" t="s">
        <v>703</v>
      </c>
      <c r="L151" s="8" t="s">
        <v>76</v>
      </c>
      <c r="M151" s="83">
        <v>518025.76</v>
      </c>
      <c r="N151" s="83">
        <f>1152214.5+37273</f>
        <v>1189487.5</v>
      </c>
      <c r="O151" s="83">
        <v>440837</v>
      </c>
      <c r="P151" s="83">
        <v>62958.3</v>
      </c>
      <c r="Q151" s="83">
        <v>141770</v>
      </c>
      <c r="R151" s="83">
        <v>4290</v>
      </c>
      <c r="S151" s="83">
        <v>53856</v>
      </c>
      <c r="T151" s="83">
        <v>66735.7</v>
      </c>
      <c r="U151" s="83">
        <v>144970</v>
      </c>
      <c r="V151" s="83">
        <v>4400</v>
      </c>
      <c r="W151" s="83">
        <v>55434</v>
      </c>
      <c r="X151" s="83">
        <v>70739.899999999994</v>
      </c>
      <c r="Y151" s="83">
        <v>144212</v>
      </c>
      <c r="Z151" s="83">
        <v>4510</v>
      </c>
      <c r="AA151" s="83">
        <v>57045</v>
      </c>
      <c r="AB151" s="83">
        <v>74984.2</v>
      </c>
      <c r="AC151" s="83">
        <v>145720</v>
      </c>
      <c r="AD151" s="83">
        <v>4620</v>
      </c>
      <c r="AE151" s="83">
        <v>57850</v>
      </c>
      <c r="AF151" s="83">
        <v>79483.199999999997</v>
      </c>
      <c r="AG151" s="83">
        <v>147241</v>
      </c>
      <c r="AH151" s="83">
        <v>4740</v>
      </c>
      <c r="AI151" s="83">
        <v>58719</v>
      </c>
      <c r="AJ151" s="132" t="s">
        <v>113</v>
      </c>
      <c r="AK151" s="132" t="s">
        <v>113</v>
      </c>
      <c r="AL151" s="132"/>
      <c r="AM151" s="132" t="s">
        <v>113</v>
      </c>
      <c r="AN151" s="132"/>
      <c r="AO151" s="132" t="s">
        <v>113</v>
      </c>
      <c r="AP151" s="132" t="s">
        <v>113</v>
      </c>
      <c r="AQ151" s="132" t="s">
        <v>113</v>
      </c>
      <c r="AR151" s="132" t="s">
        <v>113</v>
      </c>
      <c r="AS151" s="132" t="s">
        <v>113</v>
      </c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 t="s">
        <v>113</v>
      </c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2"/>
      <c r="BW151" s="132"/>
      <c r="BX151" s="132"/>
      <c r="BY151" s="132"/>
      <c r="BZ151" s="132"/>
    </row>
    <row r="152" spans="1:78" ht="45.75" customHeight="1">
      <c r="A152" s="134">
        <v>146</v>
      </c>
      <c r="B152" s="134" t="s">
        <v>152</v>
      </c>
      <c r="C152" s="2">
        <v>42472</v>
      </c>
      <c r="D152" s="134" t="s">
        <v>446</v>
      </c>
      <c r="E152" s="134" t="s">
        <v>66</v>
      </c>
      <c r="F152" s="134" t="s">
        <v>462</v>
      </c>
      <c r="G152" s="3" t="s">
        <v>706</v>
      </c>
      <c r="H152" s="2">
        <v>41272</v>
      </c>
      <c r="I152" s="3" t="s">
        <v>705</v>
      </c>
      <c r="J152" s="134" t="s">
        <v>704</v>
      </c>
      <c r="K152" s="4" t="s">
        <v>703</v>
      </c>
      <c r="L152" s="8" t="s">
        <v>76</v>
      </c>
      <c r="M152" s="83">
        <v>9709611.5</v>
      </c>
      <c r="N152" s="83">
        <f>5951571+32772</f>
        <v>5984343</v>
      </c>
      <c r="O152" s="83" t="s">
        <v>78</v>
      </c>
      <c r="P152" s="83">
        <v>1202330.7</v>
      </c>
      <c r="Q152" s="83">
        <v>591703.5</v>
      </c>
      <c r="R152" s="83">
        <v>3950</v>
      </c>
      <c r="S152" s="83" t="s">
        <v>78</v>
      </c>
      <c r="T152" s="83">
        <v>1274470.6000000001</v>
      </c>
      <c r="U152" s="83">
        <v>607320</v>
      </c>
      <c r="V152" s="83">
        <v>4340</v>
      </c>
      <c r="W152" s="83" t="s">
        <v>78</v>
      </c>
      <c r="X152" s="83">
        <v>1350938.9</v>
      </c>
      <c r="Y152" s="83">
        <v>1007320</v>
      </c>
      <c r="Z152" s="83">
        <v>4770</v>
      </c>
      <c r="AA152" s="83" t="s">
        <v>78</v>
      </c>
      <c r="AB152" s="83">
        <v>1431995.2</v>
      </c>
      <c r="AC152" s="83">
        <v>1027320</v>
      </c>
      <c r="AD152" s="83">
        <v>5250</v>
      </c>
      <c r="AE152" s="83" t="s">
        <v>78</v>
      </c>
      <c r="AF152" s="83">
        <v>1448286.2</v>
      </c>
      <c r="AG152" s="83">
        <v>1047320</v>
      </c>
      <c r="AH152" s="83">
        <v>5775</v>
      </c>
      <c r="AI152" s="83" t="s">
        <v>78</v>
      </c>
      <c r="AJ152" s="132"/>
      <c r="AK152" s="132" t="s">
        <v>113</v>
      </c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</row>
    <row r="153" spans="1:78" ht="45.75" customHeight="1">
      <c r="A153" s="134">
        <v>147</v>
      </c>
      <c r="B153" s="134" t="s">
        <v>152</v>
      </c>
      <c r="C153" s="2">
        <v>42472</v>
      </c>
      <c r="D153" s="134" t="s">
        <v>446</v>
      </c>
      <c r="E153" s="134" t="s">
        <v>66</v>
      </c>
      <c r="F153" s="134" t="s">
        <v>708</v>
      </c>
      <c r="G153" s="3" t="s">
        <v>706</v>
      </c>
      <c r="H153" s="2">
        <v>41272</v>
      </c>
      <c r="I153" s="3" t="s">
        <v>705</v>
      </c>
      <c r="J153" s="134" t="s">
        <v>704</v>
      </c>
      <c r="K153" s="4" t="s">
        <v>703</v>
      </c>
      <c r="L153" s="8" t="s">
        <v>76</v>
      </c>
      <c r="M153" s="83">
        <v>1375587.65</v>
      </c>
      <c r="N153" s="83">
        <f>11727057.43+937969.4</f>
        <v>12665026.83</v>
      </c>
      <c r="O153" s="83">
        <v>895416.8</v>
      </c>
      <c r="P153" s="83">
        <v>170730</v>
      </c>
      <c r="Q153" s="83">
        <v>2092856.1</v>
      </c>
      <c r="R153" s="83">
        <v>189112.8</v>
      </c>
      <c r="S153" s="83">
        <v>130185</v>
      </c>
      <c r="T153" s="83">
        <v>95814</v>
      </c>
      <c r="U153" s="83">
        <v>1464922.9</v>
      </c>
      <c r="V153" s="83">
        <v>81932</v>
      </c>
      <c r="W153" s="83">
        <v>120288</v>
      </c>
      <c r="X153" s="83">
        <v>244969</v>
      </c>
      <c r="Y153" s="83">
        <v>1994850</v>
      </c>
      <c r="Z153" s="83">
        <v>98268.4</v>
      </c>
      <c r="AA153" s="83">
        <v>116528</v>
      </c>
      <c r="AB153" s="83">
        <v>257877</v>
      </c>
      <c r="AC153" s="83">
        <v>1866890.4</v>
      </c>
      <c r="AD153" s="83">
        <v>119223.4</v>
      </c>
      <c r="AE153" s="83">
        <v>126446</v>
      </c>
      <c r="AF153" s="83">
        <v>244309</v>
      </c>
      <c r="AG153" s="83">
        <v>1962384.2</v>
      </c>
      <c r="AH153" s="83">
        <v>206309.8</v>
      </c>
      <c r="AI153" s="83">
        <v>136000</v>
      </c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</row>
    <row r="154" spans="1:78" ht="45.75" customHeight="1">
      <c r="A154" s="134">
        <v>148</v>
      </c>
      <c r="B154" s="134" t="s">
        <v>152</v>
      </c>
      <c r="C154" s="2">
        <v>42472</v>
      </c>
      <c r="D154" s="134" t="s">
        <v>446</v>
      </c>
      <c r="E154" s="134" t="s">
        <v>66</v>
      </c>
      <c r="F154" s="134" t="s">
        <v>707</v>
      </c>
      <c r="G154" s="3" t="s">
        <v>706</v>
      </c>
      <c r="H154" s="2">
        <v>41272</v>
      </c>
      <c r="I154" s="3" t="s">
        <v>705</v>
      </c>
      <c r="J154" s="134" t="s">
        <v>704</v>
      </c>
      <c r="K154" s="4" t="s">
        <v>703</v>
      </c>
      <c r="L154" s="8" t="s">
        <v>76</v>
      </c>
      <c r="M154" s="83" t="s">
        <v>702</v>
      </c>
      <c r="N154" s="83">
        <f>881829.48+87300</f>
        <v>969129.48</v>
      </c>
      <c r="O154" s="83">
        <v>1192400.3999999999</v>
      </c>
      <c r="P154" s="83">
        <v>31800</v>
      </c>
      <c r="Q154" s="83">
        <v>115400</v>
      </c>
      <c r="R154" s="83">
        <v>5000</v>
      </c>
      <c r="S154" s="83">
        <v>101810</v>
      </c>
      <c r="T154" s="83">
        <v>34800</v>
      </c>
      <c r="U154" s="83">
        <v>120300</v>
      </c>
      <c r="V154" s="83">
        <v>20800</v>
      </c>
      <c r="W154" s="83">
        <v>229700</v>
      </c>
      <c r="X154" s="83">
        <v>54300</v>
      </c>
      <c r="Y154" s="83">
        <v>123700</v>
      </c>
      <c r="Z154" s="83">
        <v>16500</v>
      </c>
      <c r="AA154" s="83">
        <v>217100</v>
      </c>
      <c r="AB154" s="83">
        <v>32400</v>
      </c>
      <c r="AC154" s="83">
        <v>127400</v>
      </c>
      <c r="AD154" s="83">
        <v>17000</v>
      </c>
      <c r="AE154" s="83">
        <v>223800</v>
      </c>
      <c r="AF154" s="83">
        <v>25300</v>
      </c>
      <c r="AG154" s="83">
        <v>132600</v>
      </c>
      <c r="AH154" s="83">
        <v>18000</v>
      </c>
      <c r="AI154" s="83">
        <v>233100</v>
      </c>
      <c r="AJ154" s="132"/>
      <c r="AK154" s="132"/>
      <c r="AL154" s="132"/>
      <c r="AM154" s="132"/>
      <c r="AN154" s="132"/>
      <c r="AO154" s="132"/>
      <c r="AP154" s="132"/>
      <c r="AQ154" s="132"/>
      <c r="AR154" s="132" t="s">
        <v>113</v>
      </c>
      <c r="AS154" s="132" t="s">
        <v>113</v>
      </c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</row>
    <row r="155" spans="1:78" ht="45.75" customHeight="1">
      <c r="A155" s="134">
        <v>149</v>
      </c>
      <c r="B155" s="134" t="s">
        <v>153</v>
      </c>
      <c r="C155" s="2">
        <v>42473</v>
      </c>
      <c r="D155" s="134" t="s">
        <v>446</v>
      </c>
      <c r="E155" s="134" t="s">
        <v>66</v>
      </c>
      <c r="F155" s="134" t="s">
        <v>701</v>
      </c>
      <c r="G155" s="3" t="s">
        <v>699</v>
      </c>
      <c r="H155" s="2">
        <v>41985</v>
      </c>
      <c r="I155" s="3" t="s">
        <v>698</v>
      </c>
      <c r="J155" s="134" t="s">
        <v>56</v>
      </c>
      <c r="K155" s="4" t="s">
        <v>697</v>
      </c>
      <c r="L155" s="8" t="s">
        <v>76</v>
      </c>
      <c r="M155" s="83">
        <v>1324124.8999999999</v>
      </c>
      <c r="N155" s="83">
        <v>6554051.7000000002</v>
      </c>
      <c r="O155" s="83">
        <v>7198390.7999999998</v>
      </c>
      <c r="P155" s="83">
        <v>121628.5</v>
      </c>
      <c r="Q155" s="83">
        <v>1062502.2</v>
      </c>
      <c r="R155" s="83" t="s">
        <v>78</v>
      </c>
      <c r="S155" s="83">
        <v>1031387.3</v>
      </c>
      <c r="T155" s="83">
        <v>171447.5</v>
      </c>
      <c r="U155" s="83">
        <v>1062502.2</v>
      </c>
      <c r="V155" s="83" t="s">
        <v>78</v>
      </c>
      <c r="W155" s="83">
        <v>1031414.1</v>
      </c>
      <c r="X155" s="83">
        <v>171447.5</v>
      </c>
      <c r="Y155" s="83">
        <v>1062502.2</v>
      </c>
      <c r="Z155" s="83" t="s">
        <v>78</v>
      </c>
      <c r="AA155" s="83">
        <v>1031414.1</v>
      </c>
      <c r="AB155" s="83">
        <v>171447.5</v>
      </c>
      <c r="AC155" s="83">
        <v>1062502.2</v>
      </c>
      <c r="AD155" s="83" t="s">
        <v>78</v>
      </c>
      <c r="AE155" s="83">
        <v>1031414.1</v>
      </c>
      <c r="AF155" s="83">
        <v>171447.5</v>
      </c>
      <c r="AG155" s="83">
        <v>1062502.2</v>
      </c>
      <c r="AH155" s="83" t="s">
        <v>78</v>
      </c>
      <c r="AI155" s="83">
        <v>1031414.1</v>
      </c>
      <c r="AJ155" s="132" t="s">
        <v>113</v>
      </c>
      <c r="AK155" s="132" t="s">
        <v>113</v>
      </c>
      <c r="AL155" s="132" t="s">
        <v>113</v>
      </c>
      <c r="AM155" s="132" t="s">
        <v>113</v>
      </c>
      <c r="AN155" s="132"/>
      <c r="AO155" s="132" t="s">
        <v>113</v>
      </c>
      <c r="AP155" s="132" t="s">
        <v>113</v>
      </c>
      <c r="AQ155" s="132"/>
      <c r="AR155" s="132" t="s">
        <v>113</v>
      </c>
      <c r="AS155" s="132"/>
      <c r="AT155" s="132" t="s">
        <v>113</v>
      </c>
      <c r="AU155" s="132"/>
      <c r="AV155" s="132" t="s">
        <v>113</v>
      </c>
      <c r="AW155" s="132" t="s">
        <v>113</v>
      </c>
      <c r="AX155" s="132" t="s">
        <v>113</v>
      </c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 t="s">
        <v>113</v>
      </c>
      <c r="BL155" s="132" t="s">
        <v>113</v>
      </c>
      <c r="BM155" s="132" t="s">
        <v>113</v>
      </c>
      <c r="BN155" s="132"/>
      <c r="BO155" s="132"/>
      <c r="BP155" s="132" t="s">
        <v>113</v>
      </c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</row>
    <row r="156" spans="1:78" ht="45.75" customHeight="1">
      <c r="A156" s="134">
        <v>150</v>
      </c>
      <c r="B156" s="134" t="s">
        <v>153</v>
      </c>
      <c r="C156" s="2">
        <v>42473</v>
      </c>
      <c r="D156" s="134" t="s">
        <v>446</v>
      </c>
      <c r="E156" s="134" t="s">
        <v>66</v>
      </c>
      <c r="F156" s="134" t="s">
        <v>700</v>
      </c>
      <c r="G156" s="3" t="s">
        <v>699</v>
      </c>
      <c r="H156" s="2">
        <v>41985</v>
      </c>
      <c r="I156" s="3" t="s">
        <v>698</v>
      </c>
      <c r="J156" s="134" t="s">
        <v>56</v>
      </c>
      <c r="K156" s="4" t="s">
        <v>697</v>
      </c>
      <c r="L156" s="8" t="s">
        <v>76</v>
      </c>
      <c r="M156" s="83">
        <v>201371.9</v>
      </c>
      <c r="N156" s="83">
        <f>333400.7+72730.3</f>
        <v>406131</v>
      </c>
      <c r="O156" s="83">
        <v>149036</v>
      </c>
      <c r="P156" s="83">
        <v>35300.9</v>
      </c>
      <c r="Q156" s="83">
        <v>52306.9</v>
      </c>
      <c r="R156" s="83">
        <v>13722.8</v>
      </c>
      <c r="S156" s="83">
        <v>25500</v>
      </c>
      <c r="T156" s="83">
        <v>22950</v>
      </c>
      <c r="U156" s="83">
        <v>28050</v>
      </c>
      <c r="V156" s="83">
        <v>8500</v>
      </c>
      <c r="W156" s="83">
        <v>25500</v>
      </c>
      <c r="X156" s="83">
        <v>22950</v>
      </c>
      <c r="Y156" s="83">
        <v>28050</v>
      </c>
      <c r="Z156" s="83">
        <v>8500</v>
      </c>
      <c r="AA156" s="83">
        <v>25500</v>
      </c>
      <c r="AB156" s="83">
        <v>22950</v>
      </c>
      <c r="AC156" s="83">
        <v>28050</v>
      </c>
      <c r="AD156" s="83">
        <v>8500</v>
      </c>
      <c r="AE156" s="83">
        <v>25500</v>
      </c>
      <c r="AF156" s="83">
        <v>22950</v>
      </c>
      <c r="AG156" s="83">
        <v>28050</v>
      </c>
      <c r="AH156" s="83">
        <v>8500</v>
      </c>
      <c r="AI156" s="83">
        <v>25500</v>
      </c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</row>
    <row r="157" spans="1:78" ht="45.75" customHeight="1">
      <c r="A157" s="134">
        <v>151</v>
      </c>
      <c r="B157" s="134" t="s">
        <v>153</v>
      </c>
      <c r="C157" s="2">
        <v>42473</v>
      </c>
      <c r="D157" s="134" t="s">
        <v>446</v>
      </c>
      <c r="E157" s="134" t="s">
        <v>66</v>
      </c>
      <c r="F157" s="134" t="s">
        <v>627</v>
      </c>
      <c r="G157" s="3" t="s">
        <v>699</v>
      </c>
      <c r="H157" s="2">
        <v>41985</v>
      </c>
      <c r="I157" s="3" t="s">
        <v>698</v>
      </c>
      <c r="J157" s="134" t="s">
        <v>56</v>
      </c>
      <c r="K157" s="4" t="s">
        <v>697</v>
      </c>
      <c r="L157" s="8" t="s">
        <v>76</v>
      </c>
      <c r="M157" s="83" t="s">
        <v>78</v>
      </c>
      <c r="N157" s="83">
        <v>56050</v>
      </c>
      <c r="O157" s="83" t="s">
        <v>78</v>
      </c>
      <c r="P157" s="83" t="s">
        <v>78</v>
      </c>
      <c r="Q157" s="83">
        <v>10000</v>
      </c>
      <c r="R157" s="83" t="s">
        <v>78</v>
      </c>
      <c r="S157" s="83" t="s">
        <v>78</v>
      </c>
      <c r="T157" s="83" t="s">
        <v>78</v>
      </c>
      <c r="U157" s="83">
        <v>10000</v>
      </c>
      <c r="V157" s="83" t="s">
        <v>78</v>
      </c>
      <c r="W157" s="83" t="s">
        <v>78</v>
      </c>
      <c r="X157" s="83" t="s">
        <v>78</v>
      </c>
      <c r="Y157" s="83">
        <v>10000</v>
      </c>
      <c r="Z157" s="83" t="s">
        <v>78</v>
      </c>
      <c r="AA157" s="83" t="s">
        <v>78</v>
      </c>
      <c r="AB157" s="83" t="s">
        <v>78</v>
      </c>
      <c r="AC157" s="83">
        <v>10000</v>
      </c>
      <c r="AD157" s="83" t="s">
        <v>78</v>
      </c>
      <c r="AE157" s="83" t="s">
        <v>78</v>
      </c>
      <c r="AF157" s="83" t="s">
        <v>78</v>
      </c>
      <c r="AG157" s="83">
        <v>10000</v>
      </c>
      <c r="AH157" s="83" t="s">
        <v>78</v>
      </c>
      <c r="AI157" s="83" t="s">
        <v>78</v>
      </c>
      <c r="AJ157" s="132" t="s">
        <v>113</v>
      </c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</row>
    <row r="158" spans="1:78" ht="45.75" customHeight="1">
      <c r="A158" s="134">
        <v>152</v>
      </c>
      <c r="B158" s="134" t="s">
        <v>153</v>
      </c>
      <c r="C158" s="2">
        <v>42473</v>
      </c>
      <c r="D158" s="134" t="s">
        <v>446</v>
      </c>
      <c r="E158" s="134" t="s">
        <v>66</v>
      </c>
      <c r="F158" s="134" t="s">
        <v>450</v>
      </c>
      <c r="G158" s="3" t="s">
        <v>699</v>
      </c>
      <c r="H158" s="2">
        <v>41985</v>
      </c>
      <c r="I158" s="3" t="s">
        <v>698</v>
      </c>
      <c r="J158" s="134" t="s">
        <v>56</v>
      </c>
      <c r="K158" s="4" t="s">
        <v>697</v>
      </c>
      <c r="L158" s="8" t="s">
        <v>76</v>
      </c>
      <c r="M158" s="83">
        <v>211737</v>
      </c>
      <c r="N158" s="83">
        <v>1884711.5</v>
      </c>
      <c r="O158" s="83">
        <v>6125000</v>
      </c>
      <c r="P158" s="83">
        <v>35745.5</v>
      </c>
      <c r="Q158" s="83">
        <v>363800</v>
      </c>
      <c r="R158" s="83" t="s">
        <v>78</v>
      </c>
      <c r="S158" s="83">
        <v>1140000</v>
      </c>
      <c r="T158" s="83">
        <v>35745.5</v>
      </c>
      <c r="U158" s="83">
        <v>365000</v>
      </c>
      <c r="V158" s="83" t="s">
        <v>78</v>
      </c>
      <c r="W158" s="83">
        <v>1160000</v>
      </c>
      <c r="X158" s="83">
        <v>35745.5</v>
      </c>
      <c r="Y158" s="83">
        <v>365000</v>
      </c>
      <c r="Z158" s="83" t="s">
        <v>78</v>
      </c>
      <c r="AA158" s="83">
        <v>1210000</v>
      </c>
      <c r="AB158" s="83">
        <v>35745.5</v>
      </c>
      <c r="AC158" s="83">
        <v>375000</v>
      </c>
      <c r="AD158" s="83" t="s">
        <v>78</v>
      </c>
      <c r="AE158" s="83">
        <v>1210000</v>
      </c>
      <c r="AF158" s="83">
        <v>35745.5</v>
      </c>
      <c r="AG158" s="83">
        <v>375000</v>
      </c>
      <c r="AH158" s="83" t="s">
        <v>78</v>
      </c>
      <c r="AI158" s="83">
        <v>1210000</v>
      </c>
      <c r="AJ158" s="132" t="s">
        <v>113</v>
      </c>
      <c r="AK158" s="132" t="s">
        <v>113</v>
      </c>
      <c r="AL158" s="132"/>
      <c r="AM158" s="132"/>
      <c r="AN158" s="132"/>
      <c r="AO158" s="132"/>
      <c r="AP158" s="132"/>
      <c r="AQ158" s="132"/>
      <c r="AR158" s="132"/>
      <c r="AS158" s="132" t="s">
        <v>113</v>
      </c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</row>
    <row r="159" spans="1:78" ht="45.75" customHeight="1">
      <c r="A159" s="134">
        <v>153</v>
      </c>
      <c r="B159" s="134" t="s">
        <v>154</v>
      </c>
      <c r="C159" s="2">
        <v>42473</v>
      </c>
      <c r="D159" s="134" t="s">
        <v>446</v>
      </c>
      <c r="E159" s="134" t="s">
        <v>66</v>
      </c>
      <c r="F159" s="134" t="s">
        <v>510</v>
      </c>
      <c r="G159" s="3" t="s">
        <v>696</v>
      </c>
      <c r="H159" s="2">
        <v>42362</v>
      </c>
      <c r="I159" s="3" t="s">
        <v>695</v>
      </c>
      <c r="J159" s="134" t="s">
        <v>125</v>
      </c>
      <c r="K159" s="4" t="s">
        <v>694</v>
      </c>
      <c r="L159" s="8" t="s">
        <v>76</v>
      </c>
      <c r="M159" s="83" t="s">
        <v>78</v>
      </c>
      <c r="N159" s="83">
        <v>5089034.41</v>
      </c>
      <c r="O159" s="83">
        <v>340680</v>
      </c>
      <c r="P159" s="83" t="s">
        <v>78</v>
      </c>
      <c r="Q159" s="83">
        <v>2759818.24</v>
      </c>
      <c r="R159" s="83" t="s">
        <v>78</v>
      </c>
      <c r="S159" s="83">
        <v>56780</v>
      </c>
      <c r="T159" s="83" t="s">
        <v>78</v>
      </c>
      <c r="U159" s="83">
        <v>465840.73</v>
      </c>
      <c r="V159" s="83" t="s">
        <v>78</v>
      </c>
      <c r="W159" s="83">
        <v>56780</v>
      </c>
      <c r="X159" s="83" t="s">
        <v>78</v>
      </c>
      <c r="Y159" s="83">
        <v>465843.86</v>
      </c>
      <c r="Z159" s="83" t="s">
        <v>78</v>
      </c>
      <c r="AA159" s="83">
        <v>56780</v>
      </c>
      <c r="AB159" s="83" t="s">
        <v>78</v>
      </c>
      <c r="AC159" s="83">
        <v>465843.86</v>
      </c>
      <c r="AD159" s="83" t="s">
        <v>78</v>
      </c>
      <c r="AE159" s="83">
        <v>56780</v>
      </c>
      <c r="AF159" s="83" t="s">
        <v>78</v>
      </c>
      <c r="AG159" s="83">
        <v>465843.86</v>
      </c>
      <c r="AH159" s="83" t="s">
        <v>78</v>
      </c>
      <c r="AI159" s="83">
        <v>56780</v>
      </c>
      <c r="AJ159" s="132" t="s">
        <v>113</v>
      </c>
      <c r="AK159" s="132" t="s">
        <v>113</v>
      </c>
      <c r="AL159" s="132" t="s">
        <v>113</v>
      </c>
      <c r="AM159" s="132" t="s">
        <v>113</v>
      </c>
      <c r="AN159" s="132"/>
      <c r="AO159" s="132"/>
      <c r="AP159" s="132"/>
      <c r="AQ159" s="132"/>
      <c r="AR159" s="132"/>
      <c r="AS159" s="132" t="s">
        <v>113</v>
      </c>
      <c r="AT159" s="132" t="s">
        <v>113</v>
      </c>
      <c r="AU159" s="132"/>
      <c r="AV159" s="132" t="s">
        <v>113</v>
      </c>
      <c r="AW159" s="132" t="s">
        <v>113</v>
      </c>
      <c r="AX159" s="132"/>
      <c r="AY159" s="132" t="s">
        <v>113</v>
      </c>
      <c r="AZ159" s="132"/>
      <c r="BA159" s="132" t="s">
        <v>113</v>
      </c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</row>
    <row r="160" spans="1:78" ht="45.75" customHeight="1">
      <c r="A160" s="134">
        <v>154</v>
      </c>
      <c r="B160" s="134" t="s">
        <v>154</v>
      </c>
      <c r="C160" s="2">
        <v>42473</v>
      </c>
      <c r="D160" s="134" t="s">
        <v>446</v>
      </c>
      <c r="E160" s="134" t="s">
        <v>66</v>
      </c>
      <c r="F160" s="134" t="s">
        <v>515</v>
      </c>
      <c r="G160" s="3" t="s">
        <v>696</v>
      </c>
      <c r="H160" s="2">
        <v>42362</v>
      </c>
      <c r="I160" s="3" t="s">
        <v>695</v>
      </c>
      <c r="J160" s="134" t="s">
        <v>125</v>
      </c>
      <c r="K160" s="4" t="s">
        <v>694</v>
      </c>
      <c r="L160" s="8" t="s">
        <v>76</v>
      </c>
      <c r="M160" s="83" t="s">
        <v>78</v>
      </c>
      <c r="N160" s="83">
        <v>2337865.2799999998</v>
      </c>
      <c r="O160" s="83">
        <v>589712</v>
      </c>
      <c r="P160" s="83" t="s">
        <v>78</v>
      </c>
      <c r="Q160" s="83">
        <v>1654946.11</v>
      </c>
      <c r="R160" s="83" t="s">
        <v>78</v>
      </c>
      <c r="S160" s="83">
        <v>430969</v>
      </c>
      <c r="T160" s="83" t="s">
        <v>78</v>
      </c>
      <c r="U160" s="83">
        <v>136579.53</v>
      </c>
      <c r="V160" s="83" t="s">
        <v>78</v>
      </c>
      <c r="W160" s="83">
        <v>63278</v>
      </c>
      <c r="X160" s="83" t="s">
        <v>78</v>
      </c>
      <c r="Y160" s="83">
        <v>136584.91</v>
      </c>
      <c r="Z160" s="83" t="s">
        <v>78</v>
      </c>
      <c r="AA160" s="83">
        <v>21922</v>
      </c>
      <c r="AB160" s="83" t="s">
        <v>78</v>
      </c>
      <c r="AC160" s="83">
        <v>136584.91</v>
      </c>
      <c r="AD160" s="83" t="s">
        <v>78</v>
      </c>
      <c r="AE160" s="83">
        <v>23491</v>
      </c>
      <c r="AF160" s="83" t="s">
        <v>78</v>
      </c>
      <c r="AG160" s="83">
        <v>136584.91</v>
      </c>
      <c r="AH160" s="83" t="s">
        <v>78</v>
      </c>
      <c r="AI160" s="83">
        <v>25026</v>
      </c>
      <c r="AJ160" s="132" t="s">
        <v>113</v>
      </c>
      <c r="AK160" s="132" t="s">
        <v>113</v>
      </c>
      <c r="AL160" s="132" t="s">
        <v>113</v>
      </c>
      <c r="AM160" s="132"/>
      <c r="AN160" s="132"/>
      <c r="AO160" s="132" t="s">
        <v>113</v>
      </c>
      <c r="AP160" s="132"/>
      <c r="AQ160" s="132"/>
      <c r="AR160" s="132"/>
      <c r="AS160" s="132" t="s">
        <v>113</v>
      </c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 t="s">
        <v>113</v>
      </c>
      <c r="BL160" s="132" t="s">
        <v>113</v>
      </c>
      <c r="BM160" s="132" t="s">
        <v>113</v>
      </c>
      <c r="BN160" s="132" t="s">
        <v>113</v>
      </c>
      <c r="BO160" s="132" t="s">
        <v>113</v>
      </c>
      <c r="BP160" s="132"/>
      <c r="BQ160" s="132" t="s">
        <v>113</v>
      </c>
      <c r="BR160" s="132"/>
      <c r="BS160" s="132"/>
      <c r="BT160" s="132"/>
      <c r="BU160" s="132"/>
      <c r="BV160" s="132"/>
      <c r="BW160" s="132"/>
      <c r="BX160" s="132"/>
      <c r="BY160" s="132"/>
      <c r="BZ160" s="132" t="s">
        <v>113</v>
      </c>
    </row>
    <row r="161" spans="1:78" ht="45.75" customHeight="1">
      <c r="A161" s="134">
        <v>155</v>
      </c>
      <c r="B161" s="134" t="s">
        <v>154</v>
      </c>
      <c r="C161" s="2">
        <v>42473</v>
      </c>
      <c r="D161" s="134" t="s">
        <v>446</v>
      </c>
      <c r="E161" s="134" t="s">
        <v>66</v>
      </c>
      <c r="F161" s="134" t="s">
        <v>621</v>
      </c>
      <c r="G161" s="3" t="s">
        <v>696</v>
      </c>
      <c r="H161" s="2">
        <v>42362</v>
      </c>
      <c r="I161" s="3" t="s">
        <v>695</v>
      </c>
      <c r="J161" s="134" t="s">
        <v>125</v>
      </c>
      <c r="K161" s="4" t="s">
        <v>694</v>
      </c>
      <c r="L161" s="8" t="s">
        <v>76</v>
      </c>
      <c r="M161" s="83" t="s">
        <v>78</v>
      </c>
      <c r="N161" s="83">
        <v>213986.5</v>
      </c>
      <c r="O161" s="83">
        <v>158000</v>
      </c>
      <c r="P161" s="83" t="s">
        <v>78</v>
      </c>
      <c r="Q161" s="83">
        <v>97999</v>
      </c>
      <c r="R161" s="83" t="s">
        <v>78</v>
      </c>
      <c r="S161" s="83">
        <v>158000</v>
      </c>
      <c r="T161" s="83" t="s">
        <v>78</v>
      </c>
      <c r="U161" s="83">
        <v>23197.5</v>
      </c>
      <c r="V161" s="83" t="s">
        <v>78</v>
      </c>
      <c r="W161" s="83" t="s">
        <v>78</v>
      </c>
      <c r="X161" s="83" t="s">
        <v>78</v>
      </c>
      <c r="Y161" s="83">
        <v>23197.5</v>
      </c>
      <c r="Z161" s="83" t="s">
        <v>78</v>
      </c>
      <c r="AA161" s="83" t="s">
        <v>78</v>
      </c>
      <c r="AB161" s="83" t="s">
        <v>78</v>
      </c>
      <c r="AC161" s="83">
        <v>23197.5</v>
      </c>
      <c r="AD161" s="83" t="s">
        <v>78</v>
      </c>
      <c r="AE161" s="83" t="s">
        <v>78</v>
      </c>
      <c r="AF161" s="83" t="s">
        <v>78</v>
      </c>
      <c r="AG161" s="83">
        <v>23197.5</v>
      </c>
      <c r="AH161" s="83" t="s">
        <v>78</v>
      </c>
      <c r="AI161" s="83" t="s">
        <v>78</v>
      </c>
      <c r="AJ161" s="132"/>
      <c r="AK161" s="132"/>
      <c r="AL161" s="132"/>
      <c r="AM161" s="132"/>
      <c r="AN161" s="132"/>
      <c r="AO161" s="132"/>
      <c r="AP161" s="132"/>
      <c r="AQ161" s="132"/>
      <c r="AR161" s="132" t="s">
        <v>113</v>
      </c>
      <c r="AS161" s="132" t="s">
        <v>113</v>
      </c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  <c r="BV161" s="132"/>
      <c r="BW161" s="132"/>
      <c r="BX161" s="132"/>
      <c r="BY161" s="132"/>
      <c r="BZ161" s="132"/>
    </row>
    <row r="162" spans="1:78" ht="45.75" customHeight="1">
      <c r="A162" s="134">
        <v>156</v>
      </c>
      <c r="B162" s="134" t="s">
        <v>154</v>
      </c>
      <c r="C162" s="2">
        <v>42473</v>
      </c>
      <c r="D162" s="134" t="s">
        <v>446</v>
      </c>
      <c r="E162" s="134" t="s">
        <v>66</v>
      </c>
      <c r="F162" s="134" t="s">
        <v>460</v>
      </c>
      <c r="G162" s="3" t="s">
        <v>696</v>
      </c>
      <c r="H162" s="2">
        <v>42362</v>
      </c>
      <c r="I162" s="3" t="s">
        <v>695</v>
      </c>
      <c r="J162" s="134" t="s">
        <v>125</v>
      </c>
      <c r="K162" s="4" t="s">
        <v>694</v>
      </c>
      <c r="L162" s="8" t="s">
        <v>76</v>
      </c>
      <c r="M162" s="83" t="s">
        <v>78</v>
      </c>
      <c r="N162" s="83">
        <v>454069.35</v>
      </c>
      <c r="O162" s="83">
        <v>628675</v>
      </c>
      <c r="P162" s="83" t="s">
        <v>78</v>
      </c>
      <c r="Q162" s="83">
        <v>186790</v>
      </c>
      <c r="R162" s="83" t="s">
        <v>78</v>
      </c>
      <c r="S162" s="83">
        <v>104840</v>
      </c>
      <c r="T162" s="83" t="s">
        <v>78</v>
      </c>
      <c r="U162" s="83">
        <v>53455.87</v>
      </c>
      <c r="V162" s="83" t="s">
        <v>78</v>
      </c>
      <c r="W162" s="83">
        <v>104711</v>
      </c>
      <c r="X162" s="83" t="s">
        <v>78</v>
      </c>
      <c r="Y162" s="83">
        <v>53455.87</v>
      </c>
      <c r="Z162" s="83" t="s">
        <v>78</v>
      </c>
      <c r="AA162" s="83">
        <v>104781</v>
      </c>
      <c r="AB162" s="83" t="s">
        <v>78</v>
      </c>
      <c r="AC162" s="83">
        <v>53455.87</v>
      </c>
      <c r="AD162" s="83" t="s">
        <v>78</v>
      </c>
      <c r="AE162" s="83">
        <v>104781</v>
      </c>
      <c r="AF162" s="83" t="s">
        <v>78</v>
      </c>
      <c r="AG162" s="83">
        <v>53455.87</v>
      </c>
      <c r="AH162" s="83" t="s">
        <v>78</v>
      </c>
      <c r="AI162" s="83">
        <v>104781</v>
      </c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</row>
    <row r="163" spans="1:78" ht="45.75" customHeight="1">
      <c r="A163" s="134">
        <v>157</v>
      </c>
      <c r="B163" s="134" t="s">
        <v>155</v>
      </c>
      <c r="C163" s="2">
        <v>42473</v>
      </c>
      <c r="D163" s="134" t="s">
        <v>446</v>
      </c>
      <c r="E163" s="134" t="s">
        <v>66</v>
      </c>
      <c r="F163" s="134" t="s">
        <v>693</v>
      </c>
      <c r="G163" s="3" t="s">
        <v>689</v>
      </c>
      <c r="H163" s="2">
        <v>41757</v>
      </c>
      <c r="I163" s="3" t="s">
        <v>688</v>
      </c>
      <c r="J163" s="134" t="s">
        <v>56</v>
      </c>
      <c r="K163" s="4" t="s">
        <v>687</v>
      </c>
      <c r="L163" s="8" t="s">
        <v>76</v>
      </c>
      <c r="M163" s="83">
        <v>8592965.0999999996</v>
      </c>
      <c r="N163" s="83">
        <v>14521706.1</v>
      </c>
      <c r="O163" s="83" t="s">
        <v>78</v>
      </c>
      <c r="P163" s="83">
        <v>535852</v>
      </c>
      <c r="Q163" s="83">
        <v>1779555.8</v>
      </c>
      <c r="R163" s="83" t="s">
        <v>78</v>
      </c>
      <c r="S163" s="83">
        <v>27684566.399999999</v>
      </c>
      <c r="T163" s="83">
        <v>735677.2</v>
      </c>
      <c r="U163" s="83">
        <v>1779555.8</v>
      </c>
      <c r="V163" s="83" t="s">
        <v>78</v>
      </c>
      <c r="W163" s="83">
        <v>26367155.699999999</v>
      </c>
      <c r="X163" s="83">
        <v>2445000.9</v>
      </c>
      <c r="Y163" s="83">
        <v>2896891</v>
      </c>
      <c r="Z163" s="83" t="s">
        <v>78</v>
      </c>
      <c r="AA163" s="83">
        <v>25348150.699999999</v>
      </c>
      <c r="AB163" s="83">
        <v>257245.5</v>
      </c>
      <c r="AC163" s="83">
        <v>3062013.9</v>
      </c>
      <c r="AD163" s="83" t="s">
        <v>78</v>
      </c>
      <c r="AE163" s="83">
        <v>26338411.800000001</v>
      </c>
      <c r="AF163" s="83">
        <v>2660881.2000000002</v>
      </c>
      <c r="AG163" s="83">
        <v>3230424.5</v>
      </c>
      <c r="AH163" s="83" t="s">
        <v>78</v>
      </c>
      <c r="AI163" s="83">
        <v>27450172</v>
      </c>
      <c r="AJ163" s="132" t="s">
        <v>113</v>
      </c>
      <c r="AK163" s="132" t="s">
        <v>113</v>
      </c>
      <c r="AL163" s="132" t="s">
        <v>113</v>
      </c>
      <c r="AM163" s="132" t="s">
        <v>113</v>
      </c>
      <c r="AN163" s="132" t="s">
        <v>113</v>
      </c>
      <c r="AO163" s="132" t="s">
        <v>113</v>
      </c>
      <c r="AP163" s="132"/>
      <c r="AQ163" s="132"/>
      <c r="AR163" s="132"/>
      <c r="AS163" s="132" t="s">
        <v>113</v>
      </c>
      <c r="AT163" s="132" t="s">
        <v>113</v>
      </c>
      <c r="AU163" s="132"/>
      <c r="AV163" s="132" t="s">
        <v>113</v>
      </c>
      <c r="AW163" s="132" t="s">
        <v>113</v>
      </c>
      <c r="AX163" s="132" t="s">
        <v>113</v>
      </c>
      <c r="AY163" s="132" t="s">
        <v>113</v>
      </c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 t="s">
        <v>113</v>
      </c>
      <c r="BL163" s="132" t="s">
        <v>113</v>
      </c>
      <c r="BM163" s="132" t="s">
        <v>113</v>
      </c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</row>
    <row r="164" spans="1:78" ht="45.75" customHeight="1">
      <c r="A164" s="134">
        <v>158</v>
      </c>
      <c r="B164" s="134" t="s">
        <v>155</v>
      </c>
      <c r="C164" s="2">
        <v>42473</v>
      </c>
      <c r="D164" s="134" t="s">
        <v>446</v>
      </c>
      <c r="E164" s="134" t="s">
        <v>66</v>
      </c>
      <c r="F164" s="134" t="s">
        <v>692</v>
      </c>
      <c r="G164" s="3" t="s">
        <v>689</v>
      </c>
      <c r="H164" s="2">
        <v>41757</v>
      </c>
      <c r="I164" s="3" t="s">
        <v>688</v>
      </c>
      <c r="J164" s="134" t="s">
        <v>56</v>
      </c>
      <c r="K164" s="4" t="s">
        <v>687</v>
      </c>
      <c r="L164" s="8" t="s">
        <v>76</v>
      </c>
      <c r="M164" s="83">
        <v>701697.7</v>
      </c>
      <c r="N164" s="83">
        <v>5967941.7999999998</v>
      </c>
      <c r="O164" s="83">
        <v>437024</v>
      </c>
      <c r="P164" s="83">
        <v>46025</v>
      </c>
      <c r="Q164" s="83">
        <v>789120.5</v>
      </c>
      <c r="R164" s="83">
        <v>41781</v>
      </c>
      <c r="S164" s="83">
        <v>48637</v>
      </c>
      <c r="T164" s="83">
        <v>107551</v>
      </c>
      <c r="U164" s="83">
        <v>716922.6</v>
      </c>
      <c r="V164" s="83">
        <v>39079</v>
      </c>
      <c r="W164" s="83">
        <v>47990</v>
      </c>
      <c r="X164" s="83">
        <v>120000</v>
      </c>
      <c r="Y164" s="83">
        <v>1199931</v>
      </c>
      <c r="Z164" s="83">
        <v>14805</v>
      </c>
      <c r="AA164" s="83">
        <v>110000</v>
      </c>
      <c r="AB164" s="83">
        <v>125000</v>
      </c>
      <c r="AC164" s="83">
        <v>1259614</v>
      </c>
      <c r="AD164" s="83">
        <v>15649</v>
      </c>
      <c r="AE164" s="83">
        <v>113000</v>
      </c>
      <c r="AF164" s="83">
        <v>130000</v>
      </c>
      <c r="AG164" s="83">
        <v>1319795</v>
      </c>
      <c r="AH164" s="83">
        <v>16509</v>
      </c>
      <c r="AI164" s="83">
        <v>117000</v>
      </c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</row>
    <row r="165" spans="1:78" ht="45.75" customHeight="1">
      <c r="A165" s="134">
        <v>159</v>
      </c>
      <c r="B165" s="134" t="s">
        <v>155</v>
      </c>
      <c r="C165" s="2">
        <v>42473</v>
      </c>
      <c r="D165" s="134" t="s">
        <v>446</v>
      </c>
      <c r="E165" s="134" t="s">
        <v>66</v>
      </c>
      <c r="F165" s="134" t="s">
        <v>691</v>
      </c>
      <c r="G165" s="3" t="s">
        <v>689</v>
      </c>
      <c r="H165" s="2">
        <v>41757</v>
      </c>
      <c r="I165" s="3" t="s">
        <v>688</v>
      </c>
      <c r="J165" s="134" t="s">
        <v>447</v>
      </c>
      <c r="K165" s="4" t="s">
        <v>687</v>
      </c>
      <c r="L165" s="8" t="s">
        <v>76</v>
      </c>
      <c r="M165" s="83">
        <v>46011</v>
      </c>
      <c r="N165" s="83">
        <v>75207.100000000006</v>
      </c>
      <c r="O165" s="83" t="s">
        <v>78</v>
      </c>
      <c r="P165" s="83">
        <v>15337</v>
      </c>
      <c r="Q165" s="83">
        <v>26206.400000000001</v>
      </c>
      <c r="R165" s="83" t="s">
        <v>78</v>
      </c>
      <c r="S165" s="83" t="s">
        <v>78</v>
      </c>
      <c r="T165" s="83">
        <v>15337</v>
      </c>
      <c r="U165" s="83">
        <v>26206.400000000001</v>
      </c>
      <c r="V165" s="83" t="s">
        <v>78</v>
      </c>
      <c r="W165" s="83" t="s">
        <v>78</v>
      </c>
      <c r="X165" s="83" t="s">
        <v>78</v>
      </c>
      <c r="Y165" s="83" t="s">
        <v>78</v>
      </c>
      <c r="Z165" s="83" t="s">
        <v>78</v>
      </c>
      <c r="AA165" s="83" t="s">
        <v>78</v>
      </c>
      <c r="AB165" s="83" t="s">
        <v>78</v>
      </c>
      <c r="AC165" s="83" t="s">
        <v>78</v>
      </c>
      <c r="AD165" s="83" t="s">
        <v>78</v>
      </c>
      <c r="AE165" s="83" t="s">
        <v>78</v>
      </c>
      <c r="AF165" s="83" t="s">
        <v>78</v>
      </c>
      <c r="AG165" s="83" t="s">
        <v>78</v>
      </c>
      <c r="AH165" s="83" t="s">
        <v>78</v>
      </c>
      <c r="AI165" s="83" t="s">
        <v>78</v>
      </c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</row>
    <row r="166" spans="1:78" ht="45.75" customHeight="1">
      <c r="A166" s="134">
        <v>160</v>
      </c>
      <c r="B166" s="134" t="s">
        <v>155</v>
      </c>
      <c r="C166" s="2">
        <v>42473</v>
      </c>
      <c r="D166" s="134" t="s">
        <v>446</v>
      </c>
      <c r="E166" s="134" t="s">
        <v>66</v>
      </c>
      <c r="F166" s="134" t="s">
        <v>690</v>
      </c>
      <c r="G166" s="3" t="s">
        <v>689</v>
      </c>
      <c r="H166" s="2">
        <v>41757</v>
      </c>
      <c r="I166" s="3" t="s">
        <v>688</v>
      </c>
      <c r="J166" s="134" t="s">
        <v>447</v>
      </c>
      <c r="K166" s="4" t="s">
        <v>687</v>
      </c>
      <c r="L166" s="8" t="s">
        <v>76</v>
      </c>
      <c r="M166" s="83" t="s">
        <v>78</v>
      </c>
      <c r="N166" s="83" t="s">
        <v>78</v>
      </c>
      <c r="O166" s="83">
        <v>15000</v>
      </c>
      <c r="P166" s="83" t="s">
        <v>78</v>
      </c>
      <c r="Q166" s="83" t="s">
        <v>78</v>
      </c>
      <c r="R166" s="83" t="s">
        <v>78</v>
      </c>
      <c r="S166" s="83" t="s">
        <v>78</v>
      </c>
      <c r="T166" s="83" t="s">
        <v>78</v>
      </c>
      <c r="U166" s="83" t="s">
        <v>78</v>
      </c>
      <c r="V166" s="83" t="s">
        <v>78</v>
      </c>
      <c r="W166" s="83" t="s">
        <v>78</v>
      </c>
      <c r="X166" s="83" t="s">
        <v>78</v>
      </c>
      <c r="Y166" s="83" t="s">
        <v>78</v>
      </c>
      <c r="Z166" s="83" t="s">
        <v>78</v>
      </c>
      <c r="AA166" s="83" t="s">
        <v>78</v>
      </c>
      <c r="AB166" s="83" t="s">
        <v>78</v>
      </c>
      <c r="AC166" s="83" t="s">
        <v>78</v>
      </c>
      <c r="AD166" s="83" t="s">
        <v>78</v>
      </c>
      <c r="AE166" s="83" t="s">
        <v>78</v>
      </c>
      <c r="AF166" s="83" t="s">
        <v>78</v>
      </c>
      <c r="AG166" s="83" t="s">
        <v>78</v>
      </c>
      <c r="AH166" s="83" t="s">
        <v>78</v>
      </c>
      <c r="AI166" s="83" t="s">
        <v>78</v>
      </c>
      <c r="AJ166" s="132"/>
      <c r="AK166" s="132"/>
      <c r="AL166" s="132"/>
      <c r="AM166" s="132" t="s">
        <v>113</v>
      </c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</row>
    <row r="167" spans="1:78" ht="45.75" customHeight="1">
      <c r="A167" s="134">
        <v>161</v>
      </c>
      <c r="B167" s="134" t="s">
        <v>157</v>
      </c>
      <c r="C167" s="2">
        <v>42474</v>
      </c>
      <c r="D167" s="134" t="s">
        <v>446</v>
      </c>
      <c r="E167" s="134" t="s">
        <v>66</v>
      </c>
      <c r="F167" s="134" t="s">
        <v>686</v>
      </c>
      <c r="G167" s="3" t="s">
        <v>665</v>
      </c>
      <c r="H167" s="2">
        <v>41575</v>
      </c>
      <c r="I167" s="3" t="s">
        <v>664</v>
      </c>
      <c r="J167" s="134" t="s">
        <v>108</v>
      </c>
      <c r="K167" s="4" t="s">
        <v>663</v>
      </c>
      <c r="L167" s="8" t="s">
        <v>76</v>
      </c>
      <c r="M167" s="83">
        <v>7283166.2999999998</v>
      </c>
      <c r="N167" s="83">
        <v>4107605.5</v>
      </c>
      <c r="O167" s="83" t="s">
        <v>78</v>
      </c>
      <c r="P167" s="83">
        <v>346695.9</v>
      </c>
      <c r="Q167" s="83" t="s">
        <v>685</v>
      </c>
      <c r="R167" s="83" t="s">
        <v>78</v>
      </c>
      <c r="S167" s="83" t="s">
        <v>78</v>
      </c>
      <c r="T167" s="83">
        <v>551991.19999999995</v>
      </c>
      <c r="U167" s="83" t="s">
        <v>684</v>
      </c>
      <c r="V167" s="83" t="s">
        <v>78</v>
      </c>
      <c r="W167" s="83" t="s">
        <v>78</v>
      </c>
      <c r="X167" s="83">
        <v>978665.8</v>
      </c>
      <c r="Y167" s="83" t="s">
        <v>684</v>
      </c>
      <c r="Z167" s="83" t="s">
        <v>78</v>
      </c>
      <c r="AA167" s="83" t="s">
        <v>78</v>
      </c>
      <c r="AB167" s="83">
        <v>978665.8</v>
      </c>
      <c r="AC167" s="83" t="s">
        <v>684</v>
      </c>
      <c r="AD167" s="83" t="s">
        <v>78</v>
      </c>
      <c r="AE167" s="83" t="s">
        <v>78</v>
      </c>
      <c r="AF167" s="83">
        <v>978665.8</v>
      </c>
      <c r="AG167" s="83" t="s">
        <v>684</v>
      </c>
      <c r="AH167" s="83" t="s">
        <v>78</v>
      </c>
      <c r="AI167" s="83" t="s">
        <v>78</v>
      </c>
      <c r="AJ167" s="132" t="s">
        <v>113</v>
      </c>
      <c r="AK167" s="132" t="s">
        <v>113</v>
      </c>
      <c r="AL167" s="132" t="s">
        <v>113</v>
      </c>
      <c r="AM167" s="132"/>
      <c r="AN167" s="132"/>
      <c r="AO167" s="132"/>
      <c r="AP167" s="132"/>
      <c r="AQ167" s="132"/>
      <c r="AR167" s="132"/>
      <c r="AS167" s="132" t="s">
        <v>113</v>
      </c>
      <c r="AT167" s="132" t="s">
        <v>113</v>
      </c>
      <c r="AU167" s="132"/>
      <c r="AV167" s="132" t="s">
        <v>113</v>
      </c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</row>
    <row r="168" spans="1:78" ht="45.75" customHeight="1">
      <c r="A168" s="134">
        <v>162</v>
      </c>
      <c r="B168" s="134" t="s">
        <v>157</v>
      </c>
      <c r="C168" s="2">
        <v>42474</v>
      </c>
      <c r="D168" s="134" t="s">
        <v>446</v>
      </c>
      <c r="E168" s="134" t="s">
        <v>66</v>
      </c>
      <c r="F168" s="134" t="s">
        <v>683</v>
      </c>
      <c r="G168" s="3" t="s">
        <v>665</v>
      </c>
      <c r="H168" s="2">
        <v>41575</v>
      </c>
      <c r="I168" s="3" t="s">
        <v>664</v>
      </c>
      <c r="J168" s="134" t="s">
        <v>108</v>
      </c>
      <c r="K168" s="4" t="s">
        <v>663</v>
      </c>
      <c r="L168" s="8" t="s">
        <v>76</v>
      </c>
      <c r="M168" s="83">
        <v>8019822.4000000004</v>
      </c>
      <c r="N168" s="83">
        <v>2037847.2</v>
      </c>
      <c r="O168" s="83" t="s">
        <v>78</v>
      </c>
      <c r="P168" s="83">
        <v>57638.3</v>
      </c>
      <c r="Q168" s="83">
        <v>266200</v>
      </c>
      <c r="R168" s="83" t="s">
        <v>78</v>
      </c>
      <c r="S168" s="83" t="s">
        <v>78</v>
      </c>
      <c r="T168" s="83">
        <v>76802.5</v>
      </c>
      <c r="U168" s="83" t="s">
        <v>682</v>
      </c>
      <c r="V168" s="83" t="s">
        <v>78</v>
      </c>
      <c r="W168" s="83" t="s">
        <v>78</v>
      </c>
      <c r="X168" s="83">
        <v>1807599</v>
      </c>
      <c r="Y168" s="83" t="s">
        <v>682</v>
      </c>
      <c r="Z168" s="83" t="s">
        <v>78</v>
      </c>
      <c r="AA168" s="83" t="s">
        <v>78</v>
      </c>
      <c r="AB168" s="83">
        <v>1807599</v>
      </c>
      <c r="AC168" s="83" t="s">
        <v>682</v>
      </c>
      <c r="AD168" s="83" t="s">
        <v>78</v>
      </c>
      <c r="AE168" s="83" t="s">
        <v>78</v>
      </c>
      <c r="AF168" s="83">
        <v>1807599</v>
      </c>
      <c r="AG168" s="83" t="s">
        <v>682</v>
      </c>
      <c r="AH168" s="83" t="s">
        <v>78</v>
      </c>
      <c r="AI168" s="83" t="s">
        <v>78</v>
      </c>
      <c r="AJ168" s="132" t="s">
        <v>113</v>
      </c>
      <c r="AK168" s="132" t="s">
        <v>113</v>
      </c>
      <c r="AL168" s="132" t="s">
        <v>113</v>
      </c>
      <c r="AM168" s="132"/>
      <c r="AN168" s="132"/>
      <c r="AO168" s="132"/>
      <c r="AP168" s="132"/>
      <c r="AQ168" s="132"/>
      <c r="AR168" s="132"/>
      <c r="AS168" s="132" t="s">
        <v>113</v>
      </c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 t="s">
        <v>113</v>
      </c>
      <c r="BK168" s="132"/>
      <c r="BL168" s="132" t="s">
        <v>113</v>
      </c>
      <c r="BM168" s="132" t="s">
        <v>113</v>
      </c>
      <c r="BN168" s="132"/>
      <c r="BO168" s="132"/>
      <c r="BP168" s="132"/>
      <c r="BQ168" s="132"/>
      <c r="BR168" s="132"/>
      <c r="BS168" s="132"/>
      <c r="BT168" s="132"/>
      <c r="BU168" s="132"/>
      <c r="BV168" s="132"/>
      <c r="BW168" s="132"/>
      <c r="BX168" s="132"/>
      <c r="BY168" s="132"/>
      <c r="BZ168" s="132"/>
    </row>
    <row r="169" spans="1:78" ht="45.75" customHeight="1">
      <c r="A169" s="134">
        <v>163</v>
      </c>
      <c r="B169" s="134" t="s">
        <v>157</v>
      </c>
      <c r="C169" s="2">
        <v>42474</v>
      </c>
      <c r="D169" s="134" t="s">
        <v>446</v>
      </c>
      <c r="E169" s="134" t="s">
        <v>66</v>
      </c>
      <c r="F169" s="134" t="s">
        <v>681</v>
      </c>
      <c r="G169" s="3" t="s">
        <v>665</v>
      </c>
      <c r="H169" s="2">
        <v>41575</v>
      </c>
      <c r="I169" s="3" t="s">
        <v>664</v>
      </c>
      <c r="J169" s="134" t="s">
        <v>108</v>
      </c>
      <c r="K169" s="4" t="s">
        <v>663</v>
      </c>
      <c r="L169" s="8" t="s">
        <v>76</v>
      </c>
      <c r="M169" s="83">
        <v>404153.9</v>
      </c>
      <c r="N169" s="83">
        <v>197553</v>
      </c>
      <c r="O169" s="83" t="s">
        <v>78</v>
      </c>
      <c r="P169" s="83" t="s">
        <v>78</v>
      </c>
      <c r="Q169" s="83" t="s">
        <v>680</v>
      </c>
      <c r="R169" s="83" t="s">
        <v>78</v>
      </c>
      <c r="S169" s="83" t="s">
        <v>78</v>
      </c>
      <c r="T169" s="83" t="s">
        <v>78</v>
      </c>
      <c r="U169" s="83" t="s">
        <v>680</v>
      </c>
      <c r="V169" s="83" t="s">
        <v>78</v>
      </c>
      <c r="W169" s="83" t="s">
        <v>78</v>
      </c>
      <c r="X169" s="83">
        <v>85423.8</v>
      </c>
      <c r="Y169" s="83" t="s">
        <v>680</v>
      </c>
      <c r="Z169" s="83" t="s">
        <v>78</v>
      </c>
      <c r="AA169" s="83" t="s">
        <v>78</v>
      </c>
      <c r="AB169" s="83">
        <v>85423.8</v>
      </c>
      <c r="AC169" s="83" t="s">
        <v>680</v>
      </c>
      <c r="AD169" s="83" t="s">
        <v>78</v>
      </c>
      <c r="AE169" s="83" t="s">
        <v>78</v>
      </c>
      <c r="AF169" s="83">
        <v>85423.8</v>
      </c>
      <c r="AG169" s="83" t="s">
        <v>680</v>
      </c>
      <c r="AH169" s="83" t="s">
        <v>78</v>
      </c>
      <c r="AI169" s="83" t="s">
        <v>78</v>
      </c>
      <c r="AJ169" s="132" t="s">
        <v>113</v>
      </c>
      <c r="AK169" s="132" t="s">
        <v>113</v>
      </c>
      <c r="AL169" s="132"/>
      <c r="AM169" s="132" t="s">
        <v>113</v>
      </c>
      <c r="AN169" s="132"/>
      <c r="AO169" s="132" t="s">
        <v>113</v>
      </c>
      <c r="AP169" s="132"/>
      <c r="AQ169" s="132"/>
      <c r="AR169" s="132"/>
      <c r="AS169" s="132" t="s">
        <v>113</v>
      </c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32"/>
    </row>
    <row r="170" spans="1:78" ht="45.75" customHeight="1">
      <c r="A170" s="134">
        <v>164</v>
      </c>
      <c r="B170" s="134" t="s">
        <v>157</v>
      </c>
      <c r="C170" s="2">
        <v>42474</v>
      </c>
      <c r="D170" s="134" t="s">
        <v>446</v>
      </c>
      <c r="E170" s="134" t="s">
        <v>66</v>
      </c>
      <c r="F170" s="134" t="s">
        <v>679</v>
      </c>
      <c r="G170" s="3" t="s">
        <v>665</v>
      </c>
      <c r="H170" s="2">
        <v>41575</v>
      </c>
      <c r="I170" s="3" t="s">
        <v>664</v>
      </c>
      <c r="J170" s="134" t="s">
        <v>108</v>
      </c>
      <c r="K170" s="4" t="s">
        <v>663</v>
      </c>
      <c r="L170" s="8" t="s">
        <v>76</v>
      </c>
      <c r="M170" s="83">
        <v>109158</v>
      </c>
      <c r="N170" s="83">
        <v>1361495</v>
      </c>
      <c r="O170" s="83">
        <v>10978995</v>
      </c>
      <c r="P170" s="83" t="s">
        <v>78</v>
      </c>
      <c r="Q170" s="83">
        <v>60000</v>
      </c>
      <c r="R170" s="83"/>
      <c r="S170" s="83">
        <v>300000</v>
      </c>
      <c r="T170" s="83" t="s">
        <v>78</v>
      </c>
      <c r="U170" s="83">
        <v>60000</v>
      </c>
      <c r="V170" s="83"/>
      <c r="W170" s="83">
        <v>300000</v>
      </c>
      <c r="X170" s="83" t="s">
        <v>78</v>
      </c>
      <c r="Y170" s="83">
        <v>60000</v>
      </c>
      <c r="Z170" s="83" t="s">
        <v>78</v>
      </c>
      <c r="AA170" s="83">
        <v>300000</v>
      </c>
      <c r="AB170" s="83" t="s">
        <v>78</v>
      </c>
      <c r="AC170" s="83">
        <v>499000</v>
      </c>
      <c r="AD170" s="83" t="s">
        <v>78</v>
      </c>
      <c r="AE170" s="83">
        <v>3720000</v>
      </c>
      <c r="AF170" s="83" t="s">
        <v>78</v>
      </c>
      <c r="AG170" s="83">
        <v>499000</v>
      </c>
      <c r="AH170" s="83" t="s">
        <v>78</v>
      </c>
      <c r="AI170" s="83">
        <v>3650000</v>
      </c>
      <c r="AJ170" s="132"/>
      <c r="AK170" s="132"/>
      <c r="AL170" s="132"/>
      <c r="AM170" s="132" t="s">
        <v>113</v>
      </c>
      <c r="AN170" s="132"/>
      <c r="AO170" s="132"/>
      <c r="AP170" s="132" t="s">
        <v>113</v>
      </c>
      <c r="AQ170" s="132"/>
      <c r="AR170" s="132"/>
      <c r="AS170" s="132" t="s">
        <v>113</v>
      </c>
      <c r="AT170" s="132"/>
      <c r="AU170" s="132"/>
      <c r="AV170" s="132"/>
      <c r="AW170" s="132"/>
      <c r="AX170" s="132" t="s">
        <v>113</v>
      </c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 t="s">
        <v>113</v>
      </c>
      <c r="BK170" s="132"/>
      <c r="BL170" s="132"/>
      <c r="BM170" s="132" t="s">
        <v>113</v>
      </c>
      <c r="BN170" s="132"/>
      <c r="BO170" s="132"/>
      <c r="BP170" s="132"/>
      <c r="BQ170" s="132"/>
      <c r="BR170" s="132"/>
      <c r="BS170" s="132"/>
      <c r="BT170" s="132"/>
      <c r="BU170" s="132"/>
      <c r="BV170" s="132"/>
      <c r="BW170" s="132"/>
      <c r="BX170" s="132"/>
      <c r="BY170" s="132"/>
      <c r="BZ170" s="132"/>
    </row>
    <row r="171" spans="1:78" ht="45.75" customHeight="1">
      <c r="A171" s="134">
        <v>165</v>
      </c>
      <c r="B171" s="134" t="s">
        <v>157</v>
      </c>
      <c r="C171" s="2">
        <v>42474</v>
      </c>
      <c r="D171" s="134" t="s">
        <v>446</v>
      </c>
      <c r="E171" s="134" t="s">
        <v>66</v>
      </c>
      <c r="F171" s="134" t="s">
        <v>678</v>
      </c>
      <c r="G171" s="3" t="s">
        <v>665</v>
      </c>
      <c r="H171" s="2">
        <v>41575</v>
      </c>
      <c r="I171" s="3" t="s">
        <v>664</v>
      </c>
      <c r="J171" s="134" t="s">
        <v>108</v>
      </c>
      <c r="K171" s="4" t="s">
        <v>663</v>
      </c>
      <c r="L171" s="8" t="s">
        <v>76</v>
      </c>
      <c r="M171" s="83" t="s">
        <v>78</v>
      </c>
      <c r="N171" s="83" t="s">
        <v>677</v>
      </c>
      <c r="O171" s="83">
        <v>756000</v>
      </c>
      <c r="P171" s="83" t="s">
        <v>78</v>
      </c>
      <c r="Q171" s="83">
        <v>317153.40000000002</v>
      </c>
      <c r="R171" s="83"/>
      <c r="S171" s="83">
        <v>108000</v>
      </c>
      <c r="T171" s="83" t="s">
        <v>78</v>
      </c>
      <c r="U171" s="83">
        <v>317153.40000000002</v>
      </c>
      <c r="V171" s="83"/>
      <c r="W171" s="83">
        <v>108000</v>
      </c>
      <c r="X171" s="83" t="s">
        <v>78</v>
      </c>
      <c r="Y171" s="83">
        <v>317153.40000000002</v>
      </c>
      <c r="Z171" s="83" t="s">
        <v>78</v>
      </c>
      <c r="AA171" s="83">
        <v>108000</v>
      </c>
      <c r="AB171" s="83" t="s">
        <v>78</v>
      </c>
      <c r="AC171" s="83">
        <v>317153.40000000002</v>
      </c>
      <c r="AD171" s="83" t="s">
        <v>78</v>
      </c>
      <c r="AE171" s="83">
        <v>108000</v>
      </c>
      <c r="AF171" s="83" t="s">
        <v>78</v>
      </c>
      <c r="AG171" s="83">
        <v>317153.40000000002</v>
      </c>
      <c r="AH171" s="83" t="s">
        <v>78</v>
      </c>
      <c r="AI171" s="83">
        <v>108000</v>
      </c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</row>
    <row r="172" spans="1:78" ht="45.75" customHeight="1">
      <c r="A172" s="134">
        <v>166</v>
      </c>
      <c r="B172" s="134" t="s">
        <v>157</v>
      </c>
      <c r="C172" s="2">
        <v>42474</v>
      </c>
      <c r="D172" s="134" t="s">
        <v>446</v>
      </c>
      <c r="E172" s="134" t="s">
        <v>66</v>
      </c>
      <c r="F172" s="134" t="s">
        <v>676</v>
      </c>
      <c r="G172" s="3" t="s">
        <v>665</v>
      </c>
      <c r="H172" s="2">
        <v>41575</v>
      </c>
      <c r="I172" s="3" t="s">
        <v>664</v>
      </c>
      <c r="J172" s="134" t="s">
        <v>108</v>
      </c>
      <c r="K172" s="4" t="s">
        <v>663</v>
      </c>
      <c r="L172" s="8" t="s">
        <v>76</v>
      </c>
      <c r="M172" s="83" t="s">
        <v>78</v>
      </c>
      <c r="N172" s="83">
        <f>46000+5040</f>
        <v>51040</v>
      </c>
      <c r="O172" s="83">
        <v>13680</v>
      </c>
      <c r="P172" s="83" t="s">
        <v>78</v>
      </c>
      <c r="Q172" s="83">
        <v>2500</v>
      </c>
      <c r="R172" s="83">
        <v>360</v>
      </c>
      <c r="S172" s="83">
        <v>720</v>
      </c>
      <c r="T172" s="83" t="s">
        <v>78</v>
      </c>
      <c r="U172" s="83">
        <v>2500</v>
      </c>
      <c r="V172" s="83">
        <v>360</v>
      </c>
      <c r="W172" s="83">
        <v>720</v>
      </c>
      <c r="X172" s="83" t="s">
        <v>78</v>
      </c>
      <c r="Y172" s="83">
        <v>11500</v>
      </c>
      <c r="Z172" s="83">
        <v>1150</v>
      </c>
      <c r="AA172" s="83">
        <v>3450</v>
      </c>
      <c r="AB172" s="83" t="s">
        <v>78</v>
      </c>
      <c r="AC172" s="83" t="s">
        <v>675</v>
      </c>
      <c r="AD172" s="83">
        <v>1200</v>
      </c>
      <c r="AE172" s="83">
        <v>3600</v>
      </c>
      <c r="AF172" s="83" t="s">
        <v>78</v>
      </c>
      <c r="AG172" s="83" t="s">
        <v>674</v>
      </c>
      <c r="AH172" s="83">
        <v>1250</v>
      </c>
      <c r="AI172" s="83">
        <v>3750</v>
      </c>
      <c r="AJ172" s="132"/>
      <c r="AK172" s="132" t="s">
        <v>113</v>
      </c>
      <c r="AL172" s="132"/>
      <c r="AM172" s="132" t="s">
        <v>113</v>
      </c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</row>
    <row r="173" spans="1:78" ht="45.75" customHeight="1">
      <c r="A173" s="134">
        <v>167</v>
      </c>
      <c r="B173" s="134" t="s">
        <v>157</v>
      </c>
      <c r="C173" s="2">
        <v>42474</v>
      </c>
      <c r="D173" s="134" t="s">
        <v>446</v>
      </c>
      <c r="E173" s="134" t="s">
        <v>66</v>
      </c>
      <c r="F173" s="134" t="s">
        <v>673</v>
      </c>
      <c r="G173" s="3" t="s">
        <v>665</v>
      </c>
      <c r="H173" s="2">
        <v>41575</v>
      </c>
      <c r="I173" s="3" t="s">
        <v>664</v>
      </c>
      <c r="J173" s="134" t="s">
        <v>108</v>
      </c>
      <c r="K173" s="4" t="s">
        <v>663</v>
      </c>
      <c r="L173" s="8" t="s">
        <v>76</v>
      </c>
      <c r="M173" s="83">
        <v>406718.8</v>
      </c>
      <c r="N173" s="83">
        <f>1351320.6+5000</f>
        <v>1356320.6</v>
      </c>
      <c r="O173" s="83">
        <v>763847.4</v>
      </c>
      <c r="P173" s="83" t="s">
        <v>78</v>
      </c>
      <c r="Q173" s="83">
        <v>226274.2</v>
      </c>
      <c r="R173" s="83">
        <v>5000</v>
      </c>
      <c r="S173" s="83" t="s">
        <v>672</v>
      </c>
      <c r="T173" s="83" t="s">
        <v>78</v>
      </c>
      <c r="U173" s="83">
        <v>132079</v>
      </c>
      <c r="V173" s="83" t="s">
        <v>78</v>
      </c>
      <c r="W173" s="83">
        <v>86000</v>
      </c>
      <c r="X173" s="83" t="s">
        <v>78</v>
      </c>
      <c r="Y173" s="83">
        <v>131079</v>
      </c>
      <c r="Z173" s="83" t="s">
        <v>78</v>
      </c>
      <c r="AA173" s="83" t="s">
        <v>671</v>
      </c>
      <c r="AB173" s="83" t="s">
        <v>78</v>
      </c>
      <c r="AC173" s="83">
        <v>129079</v>
      </c>
      <c r="AD173" s="83" t="s">
        <v>78</v>
      </c>
      <c r="AE173" s="83">
        <v>88000</v>
      </c>
      <c r="AF173" s="83" t="s">
        <v>78</v>
      </c>
      <c r="AG173" s="83" t="s">
        <v>670</v>
      </c>
      <c r="AH173" s="83" t="s">
        <v>78</v>
      </c>
      <c r="AI173" s="83">
        <v>89000</v>
      </c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</row>
    <row r="174" spans="1:78" ht="45.75" customHeight="1">
      <c r="A174" s="134">
        <v>168</v>
      </c>
      <c r="B174" s="134" t="s">
        <v>157</v>
      </c>
      <c r="C174" s="2">
        <v>42474</v>
      </c>
      <c r="D174" s="134" t="s">
        <v>446</v>
      </c>
      <c r="E174" s="134" t="s">
        <v>66</v>
      </c>
      <c r="F174" s="134" t="s">
        <v>669</v>
      </c>
      <c r="G174" s="3" t="s">
        <v>665</v>
      </c>
      <c r="H174" s="2">
        <v>41575</v>
      </c>
      <c r="I174" s="3" t="s">
        <v>664</v>
      </c>
      <c r="J174" s="134" t="s">
        <v>108</v>
      </c>
      <c r="K174" s="4" t="s">
        <v>663</v>
      </c>
      <c r="L174" s="8" t="s">
        <v>76</v>
      </c>
      <c r="M174" s="83" t="s">
        <v>78</v>
      </c>
      <c r="N174" s="83" t="s">
        <v>668</v>
      </c>
      <c r="O174" s="83" t="s">
        <v>78</v>
      </c>
      <c r="P174" s="83" t="s">
        <v>78</v>
      </c>
      <c r="Q174" s="83">
        <v>13200</v>
      </c>
      <c r="R174" s="83" t="s">
        <v>78</v>
      </c>
      <c r="S174" s="83" t="s">
        <v>78</v>
      </c>
      <c r="T174" s="83" t="s">
        <v>78</v>
      </c>
      <c r="U174" s="83">
        <v>13200</v>
      </c>
      <c r="V174" s="83" t="s">
        <v>78</v>
      </c>
      <c r="W174" s="83" t="s">
        <v>78</v>
      </c>
      <c r="X174" s="83" t="s">
        <v>78</v>
      </c>
      <c r="Y174" s="83">
        <v>24330</v>
      </c>
      <c r="Z174" s="83" t="s">
        <v>78</v>
      </c>
      <c r="AA174" s="83" t="s">
        <v>78</v>
      </c>
      <c r="AB174" s="83" t="s">
        <v>78</v>
      </c>
      <c r="AC174" s="83">
        <v>25430</v>
      </c>
      <c r="AD174" s="83" t="s">
        <v>78</v>
      </c>
      <c r="AE174" s="83" t="s">
        <v>78</v>
      </c>
      <c r="AF174" s="83" t="s">
        <v>78</v>
      </c>
      <c r="AG174" s="83" t="s">
        <v>667</v>
      </c>
      <c r="AH174" s="83" t="s">
        <v>78</v>
      </c>
      <c r="AI174" s="83" t="s">
        <v>78</v>
      </c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</row>
    <row r="175" spans="1:78" ht="45.75" customHeight="1">
      <c r="A175" s="134">
        <v>169</v>
      </c>
      <c r="B175" s="134" t="s">
        <v>157</v>
      </c>
      <c r="C175" s="2">
        <v>42474</v>
      </c>
      <c r="D175" s="134" t="s">
        <v>446</v>
      </c>
      <c r="E175" s="134" t="s">
        <v>66</v>
      </c>
      <c r="F175" s="134" t="s">
        <v>666</v>
      </c>
      <c r="G175" s="3" t="s">
        <v>665</v>
      </c>
      <c r="H175" s="2">
        <v>41575</v>
      </c>
      <c r="I175" s="3" t="s">
        <v>664</v>
      </c>
      <c r="J175" s="134" t="s">
        <v>108</v>
      </c>
      <c r="K175" s="4" t="s">
        <v>663</v>
      </c>
      <c r="L175" s="8" t="s">
        <v>76</v>
      </c>
      <c r="M175" s="83" t="s">
        <v>78</v>
      </c>
      <c r="N175" s="83">
        <v>10485</v>
      </c>
      <c r="O175" s="83" t="s">
        <v>78</v>
      </c>
      <c r="P175" s="83" t="s">
        <v>78</v>
      </c>
      <c r="Q175" s="83">
        <v>300</v>
      </c>
      <c r="R175" s="83" t="s">
        <v>78</v>
      </c>
      <c r="S175" s="83" t="s">
        <v>78</v>
      </c>
      <c r="T175" s="83" t="s">
        <v>78</v>
      </c>
      <c r="U175" s="83">
        <v>300</v>
      </c>
      <c r="V175" s="83" t="s">
        <v>78</v>
      </c>
      <c r="W175" s="83" t="s">
        <v>78</v>
      </c>
      <c r="X175" s="83" t="s">
        <v>78</v>
      </c>
      <c r="Y175" s="83">
        <v>3395</v>
      </c>
      <c r="Z175" s="83" t="s">
        <v>78</v>
      </c>
      <c r="AA175" s="83" t="s">
        <v>78</v>
      </c>
      <c r="AB175" s="83" t="s">
        <v>78</v>
      </c>
      <c r="AC175" s="83">
        <v>3240</v>
      </c>
      <c r="AD175" s="83" t="s">
        <v>78</v>
      </c>
      <c r="AE175" s="83" t="s">
        <v>78</v>
      </c>
      <c r="AF175" s="83" t="s">
        <v>78</v>
      </c>
      <c r="AG175" s="83">
        <v>2650</v>
      </c>
      <c r="AH175" s="83" t="s">
        <v>78</v>
      </c>
      <c r="AI175" s="83" t="s">
        <v>78</v>
      </c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</row>
    <row r="176" spans="1:78" ht="45.75" customHeight="1">
      <c r="A176" s="134">
        <v>170</v>
      </c>
      <c r="B176" s="134" t="s">
        <v>158</v>
      </c>
      <c r="C176" s="2">
        <v>42474</v>
      </c>
      <c r="D176" s="134" t="s">
        <v>446</v>
      </c>
      <c r="E176" s="134" t="s">
        <v>66</v>
      </c>
      <c r="F176" s="134" t="s">
        <v>492</v>
      </c>
      <c r="G176" s="3" t="s">
        <v>661</v>
      </c>
      <c r="H176" s="2">
        <v>41240</v>
      </c>
      <c r="I176" s="3" t="s">
        <v>660</v>
      </c>
      <c r="J176" s="134" t="s">
        <v>662</v>
      </c>
      <c r="K176" s="4" t="s">
        <v>659</v>
      </c>
      <c r="L176" s="8" t="s">
        <v>76</v>
      </c>
      <c r="M176" s="83">
        <v>5256101.5</v>
      </c>
      <c r="N176" s="83">
        <v>893162.6</v>
      </c>
      <c r="O176" s="83">
        <v>45178354.5</v>
      </c>
      <c r="P176" s="83">
        <v>1123756</v>
      </c>
      <c r="Q176" s="83">
        <v>145477.70000000001</v>
      </c>
      <c r="R176" s="83" t="s">
        <v>78</v>
      </c>
      <c r="S176" s="83">
        <v>8950463.6999999993</v>
      </c>
      <c r="T176" s="83">
        <v>1092490.6000000001</v>
      </c>
      <c r="U176" s="83">
        <v>138170.4</v>
      </c>
      <c r="V176" s="83" t="s">
        <v>78</v>
      </c>
      <c r="W176" s="83">
        <v>9029472.6999999993</v>
      </c>
      <c r="X176" s="83">
        <v>1038669.9</v>
      </c>
      <c r="Y176" s="83">
        <v>138070.20000000001</v>
      </c>
      <c r="Z176" s="83" t="s">
        <v>78</v>
      </c>
      <c r="AA176" s="83">
        <v>9079472.6999999993</v>
      </c>
      <c r="AB176" s="83">
        <v>921048.3</v>
      </c>
      <c r="AC176" s="83">
        <v>219507.5</v>
      </c>
      <c r="AD176" s="83" t="s">
        <v>78</v>
      </c>
      <c r="AE176" s="83">
        <v>9059472.6999999993</v>
      </c>
      <c r="AF176" s="83">
        <v>1080136.7</v>
      </c>
      <c r="AG176" s="83">
        <v>251936.8</v>
      </c>
      <c r="AH176" s="83" t="s">
        <v>78</v>
      </c>
      <c r="AI176" s="83">
        <v>9059472.6999999993</v>
      </c>
      <c r="AJ176" s="132" t="s">
        <v>113</v>
      </c>
      <c r="AK176" s="132" t="s">
        <v>113</v>
      </c>
      <c r="AL176" s="132" t="s">
        <v>113</v>
      </c>
      <c r="AM176" s="132"/>
      <c r="AN176" s="132"/>
      <c r="AO176" s="132"/>
      <c r="AP176" s="132"/>
      <c r="AQ176" s="132"/>
      <c r="AR176" s="132"/>
      <c r="AS176" s="132" t="s">
        <v>113</v>
      </c>
      <c r="AT176" s="132"/>
      <c r="AU176" s="132"/>
      <c r="AV176" s="132" t="s">
        <v>113</v>
      </c>
      <c r="AW176" s="132" t="s">
        <v>113</v>
      </c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</row>
    <row r="177" spans="1:78" ht="45.75" customHeight="1">
      <c r="A177" s="134">
        <v>171</v>
      </c>
      <c r="B177" s="134" t="s">
        <v>158</v>
      </c>
      <c r="C177" s="2">
        <v>42474</v>
      </c>
      <c r="D177" s="134" t="s">
        <v>446</v>
      </c>
      <c r="E177" s="134" t="s">
        <v>66</v>
      </c>
      <c r="F177" s="134" t="s">
        <v>490</v>
      </c>
      <c r="G177" s="3" t="s">
        <v>661</v>
      </c>
      <c r="H177" s="2">
        <v>41240</v>
      </c>
      <c r="I177" s="3" t="s">
        <v>660</v>
      </c>
      <c r="J177" s="134" t="s">
        <v>63</v>
      </c>
      <c r="K177" s="4" t="s">
        <v>659</v>
      </c>
      <c r="L177" s="8" t="s">
        <v>76</v>
      </c>
      <c r="M177" s="83">
        <v>4033018.8</v>
      </c>
      <c r="N177" s="83">
        <v>492074.1</v>
      </c>
      <c r="O177" s="83">
        <v>3314000</v>
      </c>
      <c r="P177" s="83">
        <v>1116328.1000000001</v>
      </c>
      <c r="Q177" s="83">
        <v>110582.3</v>
      </c>
      <c r="R177" s="83" t="s">
        <v>78</v>
      </c>
      <c r="S177" s="83">
        <v>710800</v>
      </c>
      <c r="T177" s="83">
        <v>805609</v>
      </c>
      <c r="U177" s="83">
        <v>75721.8</v>
      </c>
      <c r="V177" s="83" t="s">
        <v>78</v>
      </c>
      <c r="W177" s="83">
        <v>690800</v>
      </c>
      <c r="X177" s="83">
        <v>836061.7</v>
      </c>
      <c r="Y177" s="83">
        <v>96890</v>
      </c>
      <c r="Z177" s="83" t="s">
        <v>78</v>
      </c>
      <c r="AA177" s="83">
        <v>660800</v>
      </c>
      <c r="AB177" s="83">
        <v>637260</v>
      </c>
      <c r="AC177" s="83">
        <v>103540</v>
      </c>
      <c r="AD177" s="83" t="s">
        <v>78</v>
      </c>
      <c r="AE177" s="83">
        <v>640800</v>
      </c>
      <c r="AF177" s="83">
        <v>637760</v>
      </c>
      <c r="AG177" s="83">
        <v>105340</v>
      </c>
      <c r="AH177" s="83" t="s">
        <v>78</v>
      </c>
      <c r="AI177" s="83">
        <v>610800</v>
      </c>
      <c r="AJ177" s="132" t="s">
        <v>113</v>
      </c>
      <c r="AK177" s="132" t="s">
        <v>113</v>
      </c>
      <c r="AL177" s="132" t="s">
        <v>113</v>
      </c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</row>
    <row r="178" spans="1:78" ht="45.75" customHeight="1">
      <c r="A178" s="134">
        <v>172</v>
      </c>
      <c r="B178" s="134" t="s">
        <v>158</v>
      </c>
      <c r="C178" s="2">
        <v>42474</v>
      </c>
      <c r="D178" s="134" t="s">
        <v>446</v>
      </c>
      <c r="E178" s="134" t="s">
        <v>66</v>
      </c>
      <c r="F178" s="134" t="s">
        <v>466</v>
      </c>
      <c r="G178" s="3" t="s">
        <v>661</v>
      </c>
      <c r="H178" s="2">
        <v>41240</v>
      </c>
      <c r="I178" s="3" t="s">
        <v>660</v>
      </c>
      <c r="J178" s="134" t="s">
        <v>63</v>
      </c>
      <c r="K178" s="4" t="s">
        <v>659</v>
      </c>
      <c r="L178" s="8" t="s">
        <v>76</v>
      </c>
      <c r="M178" s="83">
        <v>34375</v>
      </c>
      <c r="N178" s="83">
        <v>12500</v>
      </c>
      <c r="O178" s="83">
        <v>271202</v>
      </c>
      <c r="P178" s="83" t="s">
        <v>78</v>
      </c>
      <c r="Q178" s="83" t="s">
        <v>78</v>
      </c>
      <c r="R178" s="83" t="s">
        <v>78</v>
      </c>
      <c r="S178" s="83" t="s">
        <v>78</v>
      </c>
      <c r="T178" s="83" t="s">
        <v>78</v>
      </c>
      <c r="U178" s="83" t="s">
        <v>78</v>
      </c>
      <c r="V178" s="83" t="s">
        <v>78</v>
      </c>
      <c r="W178" s="83" t="s">
        <v>78</v>
      </c>
      <c r="X178" s="83" t="s">
        <v>78</v>
      </c>
      <c r="Y178" s="83" t="s">
        <v>78</v>
      </c>
      <c r="Z178" s="83" t="s">
        <v>78</v>
      </c>
      <c r="AA178" s="83" t="s">
        <v>78</v>
      </c>
      <c r="AB178" s="83">
        <v>16500</v>
      </c>
      <c r="AC178" s="83">
        <v>6000</v>
      </c>
      <c r="AD178" s="83" t="s">
        <v>78</v>
      </c>
      <c r="AE178" s="83">
        <v>126823</v>
      </c>
      <c r="AF178" s="83">
        <v>17875</v>
      </c>
      <c r="AG178" s="83">
        <v>6500</v>
      </c>
      <c r="AH178" s="83" t="s">
        <v>78</v>
      </c>
      <c r="AI178" s="83">
        <v>144379</v>
      </c>
      <c r="AJ178" s="132"/>
      <c r="AK178" s="132" t="s">
        <v>113</v>
      </c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 t="s">
        <v>113</v>
      </c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132"/>
      <c r="BX178" s="132"/>
      <c r="BY178" s="132"/>
      <c r="BZ178" s="132"/>
    </row>
    <row r="179" spans="1:78" ht="45.75" customHeight="1">
      <c r="A179" s="134">
        <v>173</v>
      </c>
      <c r="B179" s="134" t="s">
        <v>158</v>
      </c>
      <c r="C179" s="2">
        <v>42474</v>
      </c>
      <c r="D179" s="134" t="s">
        <v>446</v>
      </c>
      <c r="E179" s="134" t="s">
        <v>66</v>
      </c>
      <c r="F179" s="134" t="s">
        <v>464</v>
      </c>
      <c r="G179" s="3" t="s">
        <v>661</v>
      </c>
      <c r="H179" s="2">
        <v>41240</v>
      </c>
      <c r="I179" s="3" t="s">
        <v>660</v>
      </c>
      <c r="J179" s="134" t="s">
        <v>63</v>
      </c>
      <c r="K179" s="4" t="s">
        <v>659</v>
      </c>
      <c r="L179" s="8" t="s">
        <v>76</v>
      </c>
      <c r="M179" s="83">
        <v>443078</v>
      </c>
      <c r="N179" s="83">
        <v>89204.2</v>
      </c>
      <c r="O179" s="83">
        <v>263373</v>
      </c>
      <c r="P179" s="83">
        <v>94378</v>
      </c>
      <c r="Q179" s="83">
        <v>9248.2000000000007</v>
      </c>
      <c r="R179" s="83" t="s">
        <v>78</v>
      </c>
      <c r="S179" s="83">
        <v>60869</v>
      </c>
      <c r="T179" s="83">
        <v>114321</v>
      </c>
      <c r="U179" s="83">
        <v>11219</v>
      </c>
      <c r="V179" s="83" t="s">
        <v>78</v>
      </c>
      <c r="W179" s="83">
        <v>49361</v>
      </c>
      <c r="X179" s="83">
        <v>134469</v>
      </c>
      <c r="Y179" s="83">
        <v>13137</v>
      </c>
      <c r="Z179" s="83" t="s">
        <v>78</v>
      </c>
      <c r="AA179" s="83">
        <v>50171</v>
      </c>
      <c r="AB179" s="83">
        <v>48990</v>
      </c>
      <c r="AC179" s="83">
        <v>27250</v>
      </c>
      <c r="AD179" s="83" t="s">
        <v>78</v>
      </c>
      <c r="AE179" s="83">
        <v>51041</v>
      </c>
      <c r="AF179" s="83">
        <v>50920</v>
      </c>
      <c r="AG179" s="83">
        <v>28350</v>
      </c>
      <c r="AH179" s="83" t="s">
        <v>78</v>
      </c>
      <c r="AI179" s="83">
        <v>51931</v>
      </c>
      <c r="AJ179" s="132" t="s">
        <v>113</v>
      </c>
      <c r="AK179" s="132" t="s">
        <v>113</v>
      </c>
      <c r="AL179" s="132"/>
      <c r="AM179" s="132" t="s">
        <v>113</v>
      </c>
      <c r="AN179" s="132"/>
      <c r="AO179" s="132" t="s">
        <v>113</v>
      </c>
      <c r="AP179" s="132"/>
      <c r="AQ179" s="132"/>
      <c r="AR179" s="132"/>
      <c r="AS179" s="132" t="s">
        <v>113</v>
      </c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  <c r="BQ179" s="132"/>
      <c r="BR179" s="132"/>
      <c r="BS179" s="132"/>
      <c r="BT179" s="132"/>
      <c r="BU179" s="132"/>
      <c r="BV179" s="132"/>
      <c r="BW179" s="132"/>
      <c r="BX179" s="132"/>
      <c r="BY179" s="132"/>
      <c r="BZ179" s="132"/>
    </row>
    <row r="180" spans="1:78" ht="45.75" customHeight="1">
      <c r="A180" s="134">
        <v>174</v>
      </c>
      <c r="B180" s="134" t="s">
        <v>158</v>
      </c>
      <c r="C180" s="2">
        <v>42474</v>
      </c>
      <c r="D180" s="134" t="s">
        <v>446</v>
      </c>
      <c r="E180" s="134" t="s">
        <v>66</v>
      </c>
      <c r="F180" s="134" t="s">
        <v>462</v>
      </c>
      <c r="G180" s="3" t="s">
        <v>661</v>
      </c>
      <c r="H180" s="2">
        <v>41240</v>
      </c>
      <c r="I180" s="3" t="s">
        <v>660</v>
      </c>
      <c r="J180" s="134" t="s">
        <v>63</v>
      </c>
      <c r="K180" s="4" t="s">
        <v>659</v>
      </c>
      <c r="L180" s="8" t="s">
        <v>76</v>
      </c>
      <c r="M180" s="83">
        <v>4480</v>
      </c>
      <c r="N180" s="83">
        <v>2240</v>
      </c>
      <c r="O180" s="83" t="s">
        <v>78</v>
      </c>
      <c r="P180" s="83" t="s">
        <v>78</v>
      </c>
      <c r="Q180" s="83" t="s">
        <v>78</v>
      </c>
      <c r="R180" s="83" t="s">
        <v>78</v>
      </c>
      <c r="S180" s="83" t="s">
        <v>78</v>
      </c>
      <c r="T180" s="83" t="s">
        <v>78</v>
      </c>
      <c r="U180" s="83" t="s">
        <v>78</v>
      </c>
      <c r="V180" s="83" t="s">
        <v>78</v>
      </c>
      <c r="W180" s="83" t="s">
        <v>78</v>
      </c>
      <c r="X180" s="83" t="s">
        <v>78</v>
      </c>
      <c r="Y180" s="83" t="s">
        <v>78</v>
      </c>
      <c r="Z180" s="83" t="s">
        <v>78</v>
      </c>
      <c r="AA180" s="83" t="s">
        <v>78</v>
      </c>
      <c r="AB180" s="83">
        <v>2240</v>
      </c>
      <c r="AC180" s="83">
        <v>1120</v>
      </c>
      <c r="AD180" s="83" t="s">
        <v>78</v>
      </c>
      <c r="AE180" s="83" t="s">
        <v>78</v>
      </c>
      <c r="AF180" s="83">
        <v>2240</v>
      </c>
      <c r="AG180" s="83">
        <v>1120</v>
      </c>
      <c r="AH180" s="83" t="s">
        <v>78</v>
      </c>
      <c r="AI180" s="83" t="s">
        <v>78</v>
      </c>
      <c r="AJ180" s="132"/>
      <c r="AK180" s="132"/>
      <c r="AL180" s="132"/>
      <c r="AM180" s="132"/>
      <c r="AN180" s="132"/>
      <c r="AO180" s="132"/>
      <c r="AP180" s="132"/>
      <c r="AQ180" s="132"/>
      <c r="AR180" s="132" t="s">
        <v>113</v>
      </c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  <c r="BW180" s="132"/>
      <c r="BX180" s="132"/>
      <c r="BY180" s="132"/>
      <c r="BZ180" s="132"/>
    </row>
    <row r="181" spans="1:78" ht="45.75" customHeight="1">
      <c r="A181" s="134">
        <v>175</v>
      </c>
      <c r="B181" s="134" t="s">
        <v>158</v>
      </c>
      <c r="C181" s="2">
        <v>42474</v>
      </c>
      <c r="D181" s="134" t="s">
        <v>446</v>
      </c>
      <c r="E181" s="134" t="s">
        <v>66</v>
      </c>
      <c r="F181" s="134" t="s">
        <v>629</v>
      </c>
      <c r="G181" s="3" t="s">
        <v>661</v>
      </c>
      <c r="H181" s="2">
        <v>41240</v>
      </c>
      <c r="I181" s="3" t="s">
        <v>660</v>
      </c>
      <c r="J181" s="134" t="s">
        <v>63</v>
      </c>
      <c r="K181" s="4" t="s">
        <v>659</v>
      </c>
      <c r="L181" s="8" t="s">
        <v>76</v>
      </c>
      <c r="M181" s="83">
        <v>489866.5</v>
      </c>
      <c r="N181" s="83">
        <v>33835.300000000003</v>
      </c>
      <c r="O181" s="83">
        <v>2549300</v>
      </c>
      <c r="P181" s="83">
        <v>231713.5</v>
      </c>
      <c r="Q181" s="83">
        <v>12195.5</v>
      </c>
      <c r="R181" s="83" t="s">
        <v>78</v>
      </c>
      <c r="S181" s="83">
        <v>772300</v>
      </c>
      <c r="T181" s="83">
        <v>30313.5</v>
      </c>
      <c r="U181" s="83">
        <v>1595.5</v>
      </c>
      <c r="V181" s="83" t="s">
        <v>78</v>
      </c>
      <c r="W181" s="83">
        <v>20000</v>
      </c>
      <c r="X181" s="83">
        <v>212313.5</v>
      </c>
      <c r="Y181" s="83">
        <v>11174.4</v>
      </c>
      <c r="Z181" s="83" t="s">
        <v>78</v>
      </c>
      <c r="AA181" s="83">
        <v>870000</v>
      </c>
      <c r="AB181" s="83">
        <v>9106</v>
      </c>
      <c r="AC181" s="83">
        <v>4500</v>
      </c>
      <c r="AD181" s="83" t="s">
        <v>78</v>
      </c>
      <c r="AE181" s="83">
        <v>450000</v>
      </c>
      <c r="AF181" s="83">
        <v>6420</v>
      </c>
      <c r="AG181" s="83">
        <v>4370</v>
      </c>
      <c r="AH181" s="83" t="s">
        <v>78</v>
      </c>
      <c r="AI181" s="83">
        <v>437000</v>
      </c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 t="s">
        <v>113</v>
      </c>
      <c r="AY181" s="132" t="s">
        <v>113</v>
      </c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</row>
    <row r="182" spans="1:78" ht="45.75" customHeight="1">
      <c r="A182" s="134">
        <v>176</v>
      </c>
      <c r="B182" s="134" t="s">
        <v>158</v>
      </c>
      <c r="C182" s="2">
        <v>42474</v>
      </c>
      <c r="D182" s="134" t="s">
        <v>446</v>
      </c>
      <c r="E182" s="134" t="s">
        <v>66</v>
      </c>
      <c r="F182" s="134" t="s">
        <v>450</v>
      </c>
      <c r="G182" s="3" t="s">
        <v>661</v>
      </c>
      <c r="H182" s="2">
        <v>41240</v>
      </c>
      <c r="I182" s="3" t="s">
        <v>660</v>
      </c>
      <c r="J182" s="134" t="s">
        <v>63</v>
      </c>
      <c r="K182" s="4" t="s">
        <v>659</v>
      </c>
      <c r="L182" s="8" t="s">
        <v>76</v>
      </c>
      <c r="M182" s="83">
        <v>1221949.8999999999</v>
      </c>
      <c r="N182" s="83">
        <v>201161.9</v>
      </c>
      <c r="O182" s="83">
        <v>569500</v>
      </c>
      <c r="P182" s="83">
        <v>155023</v>
      </c>
      <c r="Q182" s="83">
        <v>19556.8</v>
      </c>
      <c r="R182" s="83" t="s">
        <v>78</v>
      </c>
      <c r="S182" s="83">
        <v>68800</v>
      </c>
      <c r="T182" s="83">
        <v>479729.9</v>
      </c>
      <c r="U182" s="83">
        <v>40994</v>
      </c>
      <c r="V182" s="83" t="s">
        <v>78</v>
      </c>
      <c r="W182" s="83">
        <v>95400</v>
      </c>
      <c r="X182" s="83">
        <v>202878.7</v>
      </c>
      <c r="Y182" s="83">
        <v>30888.400000000001</v>
      </c>
      <c r="Z182" s="83" t="s">
        <v>78</v>
      </c>
      <c r="AA182" s="83">
        <v>121600</v>
      </c>
      <c r="AB182" s="83">
        <v>177714.7</v>
      </c>
      <c r="AC182" s="83">
        <v>49436.6</v>
      </c>
      <c r="AD182" s="83" t="s">
        <v>78</v>
      </c>
      <c r="AE182" s="83">
        <v>121600</v>
      </c>
      <c r="AF182" s="83">
        <v>182055.8</v>
      </c>
      <c r="AG182" s="83">
        <v>54436.6</v>
      </c>
      <c r="AH182" s="83" t="s">
        <v>78</v>
      </c>
      <c r="AI182" s="83">
        <v>121600</v>
      </c>
      <c r="AJ182" s="132" t="s">
        <v>113</v>
      </c>
      <c r="AK182" s="132" t="s">
        <v>113</v>
      </c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 t="s">
        <v>113</v>
      </c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  <c r="BV182" s="132"/>
      <c r="BW182" s="132"/>
      <c r="BX182" s="132"/>
      <c r="BY182" s="132"/>
      <c r="BZ182" s="132"/>
    </row>
    <row r="183" spans="1:78" ht="45.75" customHeight="1">
      <c r="A183" s="134">
        <v>177</v>
      </c>
      <c r="B183" s="134" t="s">
        <v>158</v>
      </c>
      <c r="C183" s="2">
        <v>42474</v>
      </c>
      <c r="D183" s="134" t="s">
        <v>446</v>
      </c>
      <c r="E183" s="134" t="s">
        <v>66</v>
      </c>
      <c r="F183" s="134" t="s">
        <v>452</v>
      </c>
      <c r="G183" s="3" t="s">
        <v>661</v>
      </c>
      <c r="H183" s="2">
        <v>41240</v>
      </c>
      <c r="I183" s="3" t="s">
        <v>660</v>
      </c>
      <c r="J183" s="134" t="s">
        <v>63</v>
      </c>
      <c r="K183" s="4" t="s">
        <v>659</v>
      </c>
      <c r="L183" s="8" t="s">
        <v>76</v>
      </c>
      <c r="M183" s="83">
        <v>831440.7</v>
      </c>
      <c r="N183" s="83">
        <v>83522.2</v>
      </c>
      <c r="O183" s="83">
        <v>1739519.7</v>
      </c>
      <c r="P183" s="83">
        <v>127576</v>
      </c>
      <c r="Q183" s="83">
        <v>6714.5</v>
      </c>
      <c r="R183" s="83" t="s">
        <v>78</v>
      </c>
      <c r="S183" s="83">
        <v>321282.90000000002</v>
      </c>
      <c r="T183" s="83">
        <v>170939.5</v>
      </c>
      <c r="U183" s="83">
        <v>8996.7999999999993</v>
      </c>
      <c r="V183" s="83" t="s">
        <v>78</v>
      </c>
      <c r="W183" s="83">
        <v>321539.5</v>
      </c>
      <c r="X183" s="83">
        <v>182049</v>
      </c>
      <c r="Y183" s="83">
        <v>9581.5</v>
      </c>
      <c r="Z183" s="83" t="s">
        <v>78</v>
      </c>
      <c r="AA183" s="83">
        <v>341539.5</v>
      </c>
      <c r="AB183" s="83">
        <v>168734.5</v>
      </c>
      <c r="AC183" s="83">
        <v>28782.400000000001</v>
      </c>
      <c r="AD183" s="83" t="s">
        <v>78</v>
      </c>
      <c r="AE183" s="83">
        <v>368578.9</v>
      </c>
      <c r="AF183" s="83">
        <v>182141.7</v>
      </c>
      <c r="AG183" s="83">
        <v>29447</v>
      </c>
      <c r="AH183" s="83" t="s">
        <v>78</v>
      </c>
      <c r="AI183" s="83">
        <v>386578.9</v>
      </c>
      <c r="AJ183" s="132"/>
      <c r="AK183" s="132" t="s">
        <v>113</v>
      </c>
      <c r="AL183" s="132"/>
      <c r="AM183" s="132"/>
      <c r="AN183" s="132"/>
      <c r="AO183" s="132"/>
      <c r="AP183" s="132"/>
      <c r="AQ183" s="132"/>
      <c r="AR183" s="132"/>
      <c r="AS183" s="132" t="s">
        <v>113</v>
      </c>
      <c r="AT183" s="132" t="s">
        <v>113</v>
      </c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 t="s">
        <v>113</v>
      </c>
      <c r="BM183" s="132" t="s">
        <v>113</v>
      </c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132"/>
      <c r="BZ183" s="132"/>
    </row>
    <row r="184" spans="1:78" ht="45.75" customHeight="1">
      <c r="A184" s="134">
        <v>178</v>
      </c>
      <c r="B184" s="134" t="s">
        <v>158</v>
      </c>
      <c r="C184" s="2">
        <v>42474</v>
      </c>
      <c r="D184" s="134" t="s">
        <v>446</v>
      </c>
      <c r="E184" s="134" t="s">
        <v>66</v>
      </c>
      <c r="F184" s="134" t="s">
        <v>627</v>
      </c>
      <c r="G184" s="3" t="s">
        <v>661</v>
      </c>
      <c r="H184" s="2">
        <v>41240</v>
      </c>
      <c r="I184" s="3" t="s">
        <v>660</v>
      </c>
      <c r="J184" s="134" t="s">
        <v>63</v>
      </c>
      <c r="K184" s="4" t="s">
        <v>659</v>
      </c>
      <c r="L184" s="8" t="s">
        <v>76</v>
      </c>
      <c r="M184" s="83">
        <v>1142060.1000000001</v>
      </c>
      <c r="N184" s="83">
        <v>204226.9</v>
      </c>
      <c r="O184" s="83">
        <v>1048000</v>
      </c>
      <c r="P184" s="83">
        <v>345213</v>
      </c>
      <c r="Q184" s="83">
        <v>76187.5</v>
      </c>
      <c r="R184" s="83" t="s">
        <v>78</v>
      </c>
      <c r="S184" s="83">
        <v>148000</v>
      </c>
      <c r="T184" s="83">
        <v>221150</v>
      </c>
      <c r="U184" s="83">
        <v>48995.7</v>
      </c>
      <c r="V184" s="83" t="s">
        <v>78</v>
      </c>
      <c r="W184" s="83">
        <v>150000</v>
      </c>
      <c r="X184" s="83">
        <v>243265</v>
      </c>
      <c r="Y184" s="83">
        <v>53895.3</v>
      </c>
      <c r="Z184" s="83" t="s">
        <v>78</v>
      </c>
      <c r="AA184" s="83">
        <v>150000</v>
      </c>
      <c r="AB184" s="83">
        <v>145800</v>
      </c>
      <c r="AC184" s="83">
        <v>10974.2</v>
      </c>
      <c r="AD184" s="83" t="s">
        <v>78</v>
      </c>
      <c r="AE184" s="83">
        <v>150000</v>
      </c>
      <c r="AF184" s="83">
        <v>145800</v>
      </c>
      <c r="AG184" s="83">
        <v>10974.2</v>
      </c>
      <c r="AH184" s="83" t="s">
        <v>78</v>
      </c>
      <c r="AI184" s="83">
        <v>150000</v>
      </c>
      <c r="AJ184" s="132" t="s">
        <v>113</v>
      </c>
      <c r="AK184" s="132"/>
      <c r="AL184" s="132"/>
      <c r="AM184" s="132"/>
      <c r="AN184" s="132"/>
      <c r="AO184" s="132"/>
      <c r="AP184" s="132"/>
      <c r="AQ184" s="132"/>
      <c r="AR184" s="132"/>
      <c r="AS184" s="132" t="s">
        <v>113</v>
      </c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</row>
    <row r="185" spans="1:78" ht="45.75" customHeight="1">
      <c r="A185" s="134">
        <v>179</v>
      </c>
      <c r="B185" s="134" t="s">
        <v>159</v>
      </c>
      <c r="C185" s="2">
        <v>42474</v>
      </c>
      <c r="D185" s="134" t="s">
        <v>446</v>
      </c>
      <c r="E185" s="134" t="s">
        <v>66</v>
      </c>
      <c r="F185" s="134" t="s">
        <v>658</v>
      </c>
      <c r="G185" s="3" t="s">
        <v>657</v>
      </c>
      <c r="H185" s="2">
        <v>41715</v>
      </c>
      <c r="I185" s="3" t="s">
        <v>644</v>
      </c>
      <c r="J185" s="134" t="s">
        <v>108</v>
      </c>
      <c r="K185" s="4" t="s">
        <v>656</v>
      </c>
      <c r="L185" s="8" t="s">
        <v>76</v>
      </c>
      <c r="M185" s="83">
        <v>2698341</v>
      </c>
      <c r="N185" s="83">
        <v>4176196</v>
      </c>
      <c r="O185" s="83" t="s">
        <v>78</v>
      </c>
      <c r="P185" s="83">
        <v>162190</v>
      </c>
      <c r="Q185" s="83">
        <v>440034</v>
      </c>
      <c r="R185" s="83" t="s">
        <v>78</v>
      </c>
      <c r="S185" s="83" t="s">
        <v>78</v>
      </c>
      <c r="T185" s="83">
        <v>205827</v>
      </c>
      <c r="U185" s="83">
        <v>438265</v>
      </c>
      <c r="V185" s="83" t="s">
        <v>78</v>
      </c>
      <c r="W185" s="83" t="s">
        <v>78</v>
      </c>
      <c r="X185" s="83" t="s">
        <v>78</v>
      </c>
      <c r="Y185" s="83" t="s">
        <v>78</v>
      </c>
      <c r="Z185" s="83" t="s">
        <v>78</v>
      </c>
      <c r="AA185" s="83" t="s">
        <v>78</v>
      </c>
      <c r="AB185" s="83" t="s">
        <v>78</v>
      </c>
      <c r="AC185" s="83" t="s">
        <v>78</v>
      </c>
      <c r="AD185" s="83" t="s">
        <v>78</v>
      </c>
      <c r="AE185" s="83" t="s">
        <v>78</v>
      </c>
      <c r="AF185" s="83" t="s">
        <v>78</v>
      </c>
      <c r="AG185" s="83" t="s">
        <v>78</v>
      </c>
      <c r="AH185" s="83" t="s">
        <v>78</v>
      </c>
      <c r="AI185" s="83" t="s">
        <v>78</v>
      </c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</row>
    <row r="186" spans="1:78" ht="45.75" customHeight="1">
      <c r="A186" s="134">
        <v>180</v>
      </c>
      <c r="B186" s="134" t="s">
        <v>159</v>
      </c>
      <c r="C186" s="2">
        <v>42474</v>
      </c>
      <c r="D186" s="134" t="s">
        <v>446</v>
      </c>
      <c r="E186" s="134" t="s">
        <v>66</v>
      </c>
      <c r="F186" s="134" t="s">
        <v>655</v>
      </c>
      <c r="G186" s="3" t="s">
        <v>654</v>
      </c>
      <c r="H186" s="2">
        <v>41715</v>
      </c>
      <c r="I186" s="3" t="s">
        <v>644</v>
      </c>
      <c r="J186" s="134" t="s">
        <v>108</v>
      </c>
      <c r="K186" s="4" t="s">
        <v>653</v>
      </c>
      <c r="L186" s="8" t="s">
        <v>76</v>
      </c>
      <c r="M186" s="83">
        <v>37463</v>
      </c>
      <c r="N186" s="83">
        <v>221471</v>
      </c>
      <c r="O186" s="83" t="s">
        <v>78</v>
      </c>
      <c r="P186" s="83" t="s">
        <v>78</v>
      </c>
      <c r="Q186" s="83">
        <v>41180</v>
      </c>
      <c r="R186" s="83" t="s">
        <v>78</v>
      </c>
      <c r="S186" s="83" t="s">
        <v>78</v>
      </c>
      <c r="T186" s="83" t="s">
        <v>78</v>
      </c>
      <c r="U186" s="83">
        <v>41150</v>
      </c>
      <c r="V186" s="83" t="s">
        <v>78</v>
      </c>
      <c r="W186" s="83" t="s">
        <v>78</v>
      </c>
      <c r="X186" s="83" t="s">
        <v>78</v>
      </c>
      <c r="Y186" s="83" t="s">
        <v>78</v>
      </c>
      <c r="Z186" s="83" t="s">
        <v>78</v>
      </c>
      <c r="AA186" s="83" t="s">
        <v>78</v>
      </c>
      <c r="AB186" s="83" t="s">
        <v>78</v>
      </c>
      <c r="AC186" s="83" t="s">
        <v>78</v>
      </c>
      <c r="AD186" s="83" t="s">
        <v>78</v>
      </c>
      <c r="AE186" s="83" t="s">
        <v>78</v>
      </c>
      <c r="AF186" s="83" t="s">
        <v>78</v>
      </c>
      <c r="AG186" s="83" t="s">
        <v>78</v>
      </c>
      <c r="AH186" s="83" t="s">
        <v>78</v>
      </c>
      <c r="AI186" s="83" t="s">
        <v>78</v>
      </c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32"/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  <c r="BQ186" s="132"/>
      <c r="BR186" s="132"/>
      <c r="BS186" s="132"/>
      <c r="BT186" s="132"/>
      <c r="BU186" s="132"/>
      <c r="BV186" s="132"/>
      <c r="BW186" s="132"/>
      <c r="BX186" s="132"/>
      <c r="BY186" s="132"/>
      <c r="BZ186" s="132"/>
    </row>
    <row r="187" spans="1:78" ht="45.75" customHeight="1">
      <c r="A187" s="134">
        <v>181</v>
      </c>
      <c r="B187" s="134" t="s">
        <v>159</v>
      </c>
      <c r="C187" s="2">
        <v>42474</v>
      </c>
      <c r="D187" s="134" t="s">
        <v>446</v>
      </c>
      <c r="E187" s="134" t="s">
        <v>66</v>
      </c>
      <c r="F187" s="134" t="s">
        <v>652</v>
      </c>
      <c r="G187" s="3" t="s">
        <v>651</v>
      </c>
      <c r="H187" s="2">
        <v>41911</v>
      </c>
      <c r="I187" s="3" t="s">
        <v>644</v>
      </c>
      <c r="J187" s="134" t="s">
        <v>56</v>
      </c>
      <c r="K187" s="4" t="s">
        <v>650</v>
      </c>
      <c r="L187" s="8" t="s">
        <v>76</v>
      </c>
      <c r="M187" s="83" t="s">
        <v>78</v>
      </c>
      <c r="N187" s="83">
        <v>27738</v>
      </c>
      <c r="O187" s="83" t="s">
        <v>78</v>
      </c>
      <c r="P187" s="83" t="s">
        <v>78</v>
      </c>
      <c r="Q187" s="83">
        <v>6840</v>
      </c>
      <c r="R187" s="83" t="s">
        <v>78</v>
      </c>
      <c r="S187" s="83" t="s">
        <v>78</v>
      </c>
      <c r="T187" s="83" t="s">
        <v>78</v>
      </c>
      <c r="U187" s="83">
        <v>6498</v>
      </c>
      <c r="V187" s="83" t="s">
        <v>78</v>
      </c>
      <c r="W187" s="83" t="s">
        <v>78</v>
      </c>
      <c r="X187" s="83" t="s">
        <v>78</v>
      </c>
      <c r="Y187" s="83" t="s">
        <v>78</v>
      </c>
      <c r="Z187" s="83" t="s">
        <v>78</v>
      </c>
      <c r="AA187" s="83" t="s">
        <v>78</v>
      </c>
      <c r="AB187" s="83" t="s">
        <v>78</v>
      </c>
      <c r="AC187" s="83" t="s">
        <v>78</v>
      </c>
      <c r="AD187" s="83" t="s">
        <v>78</v>
      </c>
      <c r="AE187" s="83" t="s">
        <v>78</v>
      </c>
      <c r="AF187" s="83" t="s">
        <v>78</v>
      </c>
      <c r="AG187" s="83" t="s">
        <v>78</v>
      </c>
      <c r="AH187" s="83" t="s">
        <v>78</v>
      </c>
      <c r="AI187" s="83" t="s">
        <v>78</v>
      </c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  <c r="BC187" s="132"/>
      <c r="BD187" s="132"/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  <c r="BQ187" s="132"/>
      <c r="BR187" s="132"/>
      <c r="BS187" s="132"/>
      <c r="BT187" s="132"/>
      <c r="BU187" s="132"/>
      <c r="BV187" s="132"/>
      <c r="BW187" s="132"/>
      <c r="BX187" s="132"/>
      <c r="BY187" s="132"/>
      <c r="BZ187" s="132"/>
    </row>
    <row r="188" spans="1:78" ht="45.75" customHeight="1">
      <c r="A188" s="134">
        <v>182</v>
      </c>
      <c r="B188" s="134" t="s">
        <v>159</v>
      </c>
      <c r="C188" s="2">
        <v>42474</v>
      </c>
      <c r="D188" s="134" t="s">
        <v>446</v>
      </c>
      <c r="E188" s="134" t="s">
        <v>66</v>
      </c>
      <c r="F188" s="134" t="s">
        <v>649</v>
      </c>
      <c r="G188" s="3" t="s">
        <v>648</v>
      </c>
      <c r="H188" s="2">
        <v>41911</v>
      </c>
      <c r="I188" s="3" t="s">
        <v>644</v>
      </c>
      <c r="J188" s="134" t="s">
        <v>56</v>
      </c>
      <c r="K188" s="4" t="s">
        <v>647</v>
      </c>
      <c r="L188" s="8" t="s">
        <v>76</v>
      </c>
      <c r="M188" s="83" t="s">
        <v>78</v>
      </c>
      <c r="N188" s="83">
        <v>41607</v>
      </c>
      <c r="O188" s="83" t="s">
        <v>78</v>
      </c>
      <c r="P188" s="83" t="s">
        <v>78</v>
      </c>
      <c r="Q188" s="83">
        <v>10260</v>
      </c>
      <c r="R188" s="83" t="s">
        <v>78</v>
      </c>
      <c r="S188" s="83" t="s">
        <v>78</v>
      </c>
      <c r="T188" s="83" t="s">
        <v>78</v>
      </c>
      <c r="U188" s="83">
        <v>9747</v>
      </c>
      <c r="V188" s="83" t="s">
        <v>78</v>
      </c>
      <c r="W188" s="83" t="s">
        <v>78</v>
      </c>
      <c r="X188" s="83" t="s">
        <v>78</v>
      </c>
      <c r="Y188" s="83" t="s">
        <v>78</v>
      </c>
      <c r="Z188" s="83" t="s">
        <v>78</v>
      </c>
      <c r="AA188" s="83" t="s">
        <v>78</v>
      </c>
      <c r="AB188" s="83" t="s">
        <v>78</v>
      </c>
      <c r="AC188" s="83" t="s">
        <v>78</v>
      </c>
      <c r="AD188" s="83" t="s">
        <v>78</v>
      </c>
      <c r="AE188" s="83" t="s">
        <v>78</v>
      </c>
      <c r="AF188" s="83" t="s">
        <v>78</v>
      </c>
      <c r="AG188" s="83" t="s">
        <v>78</v>
      </c>
      <c r="AH188" s="83" t="s">
        <v>78</v>
      </c>
      <c r="AI188" s="83" t="s">
        <v>78</v>
      </c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2"/>
      <c r="BR188" s="132"/>
      <c r="BS188" s="132"/>
      <c r="BT188" s="132"/>
      <c r="BU188" s="132"/>
      <c r="BV188" s="132"/>
      <c r="BW188" s="132"/>
      <c r="BX188" s="132"/>
      <c r="BY188" s="132"/>
      <c r="BZ188" s="132"/>
    </row>
    <row r="189" spans="1:78" ht="45.75" customHeight="1">
      <c r="A189" s="134">
        <v>183</v>
      </c>
      <c r="B189" s="134" t="s">
        <v>159</v>
      </c>
      <c r="C189" s="2">
        <v>42474</v>
      </c>
      <c r="D189" s="134" t="s">
        <v>446</v>
      </c>
      <c r="E189" s="134" t="s">
        <v>66</v>
      </c>
      <c r="F189" s="134" t="s">
        <v>646</v>
      </c>
      <c r="G189" s="3" t="s">
        <v>645</v>
      </c>
      <c r="H189" s="2">
        <v>41954</v>
      </c>
      <c r="I189" s="3" t="s">
        <v>644</v>
      </c>
      <c r="J189" s="134" t="s">
        <v>56</v>
      </c>
      <c r="K189" s="4" t="s">
        <v>643</v>
      </c>
      <c r="L189" s="8" t="s">
        <v>76</v>
      </c>
      <c r="M189" s="83" t="s">
        <v>78</v>
      </c>
      <c r="N189" s="83">
        <v>8505</v>
      </c>
      <c r="O189" s="83" t="s">
        <v>78</v>
      </c>
      <c r="P189" s="83" t="s">
        <v>78</v>
      </c>
      <c r="Q189" s="83">
        <v>4524</v>
      </c>
      <c r="R189" s="83" t="s">
        <v>78</v>
      </c>
      <c r="S189" s="83" t="s">
        <v>78</v>
      </c>
      <c r="T189" s="83" t="s">
        <v>78</v>
      </c>
      <c r="U189" s="83">
        <v>3981</v>
      </c>
      <c r="V189" s="83" t="s">
        <v>78</v>
      </c>
      <c r="W189" s="83" t="s">
        <v>78</v>
      </c>
      <c r="X189" s="83" t="s">
        <v>78</v>
      </c>
      <c r="Y189" s="83" t="s">
        <v>78</v>
      </c>
      <c r="Z189" s="83" t="s">
        <v>78</v>
      </c>
      <c r="AA189" s="83" t="s">
        <v>78</v>
      </c>
      <c r="AB189" s="83" t="s">
        <v>78</v>
      </c>
      <c r="AC189" s="83" t="s">
        <v>78</v>
      </c>
      <c r="AD189" s="83" t="s">
        <v>78</v>
      </c>
      <c r="AE189" s="83" t="s">
        <v>78</v>
      </c>
      <c r="AF189" s="83" t="s">
        <v>78</v>
      </c>
      <c r="AG189" s="83" t="s">
        <v>78</v>
      </c>
      <c r="AH189" s="83" t="s">
        <v>78</v>
      </c>
      <c r="AI189" s="83" t="s">
        <v>78</v>
      </c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  <c r="BC189" s="132"/>
      <c r="BD189" s="132"/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  <c r="BQ189" s="132"/>
      <c r="BR189" s="132"/>
      <c r="BS189" s="132"/>
      <c r="BT189" s="132"/>
      <c r="BU189" s="132"/>
      <c r="BV189" s="132"/>
      <c r="BW189" s="132"/>
      <c r="BX189" s="132"/>
      <c r="BY189" s="132"/>
      <c r="BZ189" s="132"/>
    </row>
    <row r="190" spans="1:78" ht="45.75" customHeight="1">
      <c r="A190" s="134">
        <v>184</v>
      </c>
      <c r="B190" s="134" t="s">
        <v>160</v>
      </c>
      <c r="C190" s="2">
        <v>42474</v>
      </c>
      <c r="D190" s="134" t="s">
        <v>446</v>
      </c>
      <c r="E190" s="134" t="s">
        <v>66</v>
      </c>
      <c r="F190" s="134" t="s">
        <v>492</v>
      </c>
      <c r="G190" s="3" t="s">
        <v>634</v>
      </c>
      <c r="H190" s="2">
        <v>41575</v>
      </c>
      <c r="I190" s="3" t="s">
        <v>633</v>
      </c>
      <c r="J190" s="134" t="s">
        <v>108</v>
      </c>
      <c r="K190" s="4" t="s">
        <v>632</v>
      </c>
      <c r="L190" s="8" t="s">
        <v>76</v>
      </c>
      <c r="M190" s="83">
        <v>19122871.300000001</v>
      </c>
      <c r="N190" s="83">
        <v>12780101</v>
      </c>
      <c r="O190" s="83" t="s">
        <v>642</v>
      </c>
      <c r="P190" s="83">
        <v>402585</v>
      </c>
      <c r="Q190" s="83">
        <v>1687924</v>
      </c>
      <c r="R190" s="83" t="s">
        <v>78</v>
      </c>
      <c r="S190" s="83">
        <v>1405800</v>
      </c>
      <c r="T190" s="83">
        <v>632512</v>
      </c>
      <c r="U190" s="83" t="s">
        <v>641</v>
      </c>
      <c r="V190" s="83" t="s">
        <v>78</v>
      </c>
      <c r="W190" s="83" t="s">
        <v>78</v>
      </c>
      <c r="X190" s="83">
        <v>3757327</v>
      </c>
      <c r="Y190" s="83" t="s">
        <v>640</v>
      </c>
      <c r="Z190" s="83" t="s">
        <v>78</v>
      </c>
      <c r="AA190" s="83" t="s">
        <v>78</v>
      </c>
      <c r="AB190" s="83">
        <v>3911102</v>
      </c>
      <c r="AC190" s="83">
        <v>2112634</v>
      </c>
      <c r="AD190" s="83" t="s">
        <v>78</v>
      </c>
      <c r="AE190" s="83" t="s">
        <v>78</v>
      </c>
      <c r="AF190" s="83">
        <v>4040801</v>
      </c>
      <c r="AG190" s="83">
        <v>2179006</v>
      </c>
      <c r="AH190" s="83" t="s">
        <v>78</v>
      </c>
      <c r="AI190" s="83" t="s">
        <v>78</v>
      </c>
      <c r="AJ190" s="132" t="s">
        <v>113</v>
      </c>
      <c r="AK190" s="132" t="s">
        <v>113</v>
      </c>
      <c r="AL190" s="132" t="s">
        <v>113</v>
      </c>
      <c r="AM190" s="132"/>
      <c r="AN190" s="132" t="s">
        <v>113</v>
      </c>
      <c r="AO190" s="132"/>
      <c r="AP190" s="132"/>
      <c r="AQ190" s="132"/>
      <c r="AR190" s="132"/>
      <c r="AS190" s="132"/>
      <c r="AT190" s="132" t="s">
        <v>113</v>
      </c>
      <c r="AU190" s="132"/>
      <c r="AV190" s="132" t="s">
        <v>113</v>
      </c>
      <c r="AW190" s="132" t="s">
        <v>113</v>
      </c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  <c r="BV190" s="132"/>
      <c r="BW190" s="132"/>
      <c r="BX190" s="132"/>
      <c r="BY190" s="132"/>
      <c r="BZ190" s="132"/>
    </row>
    <row r="191" spans="1:78" ht="45.75" customHeight="1">
      <c r="A191" s="134">
        <v>185</v>
      </c>
      <c r="B191" s="134" t="s">
        <v>160</v>
      </c>
      <c r="C191" s="2">
        <v>42474</v>
      </c>
      <c r="D191" s="134" t="s">
        <v>446</v>
      </c>
      <c r="E191" s="134" t="s">
        <v>66</v>
      </c>
      <c r="F191" s="134" t="s">
        <v>490</v>
      </c>
      <c r="G191" s="3" t="s">
        <v>634</v>
      </c>
      <c r="H191" s="2">
        <v>41575</v>
      </c>
      <c r="I191" s="3" t="s">
        <v>633</v>
      </c>
      <c r="J191" s="134" t="s">
        <v>108</v>
      </c>
      <c r="K191" s="4" t="s">
        <v>632</v>
      </c>
      <c r="L191" s="8" t="s">
        <v>76</v>
      </c>
      <c r="M191" s="83">
        <v>20444775</v>
      </c>
      <c r="N191" s="83">
        <v>8597503</v>
      </c>
      <c r="O191" s="83">
        <v>17603856</v>
      </c>
      <c r="P191" s="83">
        <v>122532</v>
      </c>
      <c r="Q191" s="83">
        <v>1284588</v>
      </c>
      <c r="R191" s="83" t="s">
        <v>78</v>
      </c>
      <c r="S191" s="83">
        <v>7612500</v>
      </c>
      <c r="T191" s="83">
        <v>168916</v>
      </c>
      <c r="U191" s="83">
        <v>1288350</v>
      </c>
      <c r="V191" s="83" t="s">
        <v>78</v>
      </c>
      <c r="W191" s="83">
        <v>440000</v>
      </c>
      <c r="X191" s="83">
        <v>3677695</v>
      </c>
      <c r="Y191" s="83">
        <v>1330616</v>
      </c>
      <c r="Z191" s="83" t="s">
        <v>78</v>
      </c>
      <c r="AA191" s="83" t="s">
        <v>78</v>
      </c>
      <c r="AB191" s="83">
        <v>3298657</v>
      </c>
      <c r="AC191" s="83">
        <v>1217308</v>
      </c>
      <c r="AD191" s="83" t="s">
        <v>78</v>
      </c>
      <c r="AE191" s="83" t="s">
        <v>78</v>
      </c>
      <c r="AF191" s="83">
        <v>3115847</v>
      </c>
      <c r="AG191" s="83">
        <v>1162952</v>
      </c>
      <c r="AH191" s="83" t="s">
        <v>78</v>
      </c>
      <c r="AI191" s="83" t="s">
        <v>78</v>
      </c>
      <c r="AJ191" s="132" t="s">
        <v>113</v>
      </c>
      <c r="AK191" s="132" t="s">
        <v>113</v>
      </c>
      <c r="AL191" s="132" t="s">
        <v>113</v>
      </c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2"/>
      <c r="BH191" s="132"/>
      <c r="BI191" s="132"/>
      <c r="BJ191" s="132" t="s">
        <v>113</v>
      </c>
      <c r="BK191" s="132" t="s">
        <v>113</v>
      </c>
      <c r="BL191" s="132" t="s">
        <v>113</v>
      </c>
      <c r="BM191" s="132"/>
      <c r="BN191" s="132"/>
      <c r="BO191" s="132"/>
      <c r="BP191" s="132"/>
      <c r="BQ191" s="132"/>
      <c r="BR191" s="132"/>
      <c r="BS191" s="132"/>
      <c r="BT191" s="132"/>
      <c r="BU191" s="132"/>
      <c r="BV191" s="132"/>
      <c r="BW191" s="132"/>
      <c r="BX191" s="132"/>
      <c r="BY191" s="132"/>
      <c r="BZ191" s="132"/>
    </row>
    <row r="192" spans="1:78" ht="45.75" customHeight="1">
      <c r="A192" s="134">
        <v>186</v>
      </c>
      <c r="B192" s="134" t="s">
        <v>160</v>
      </c>
      <c r="C192" s="2">
        <v>42474</v>
      </c>
      <c r="D192" s="134" t="s">
        <v>446</v>
      </c>
      <c r="E192" s="134" t="s">
        <v>66</v>
      </c>
      <c r="F192" s="134" t="s">
        <v>466</v>
      </c>
      <c r="G192" s="3" t="s">
        <v>634</v>
      </c>
      <c r="H192" s="2">
        <v>41575</v>
      </c>
      <c r="I192" s="3" t="s">
        <v>633</v>
      </c>
      <c r="J192" s="134" t="s">
        <v>108</v>
      </c>
      <c r="K192" s="4" t="s">
        <v>632</v>
      </c>
      <c r="L192" s="8" t="s">
        <v>76</v>
      </c>
      <c r="M192" s="83">
        <v>62412</v>
      </c>
      <c r="N192" s="83">
        <v>37863</v>
      </c>
      <c r="O192" s="83" t="s">
        <v>78</v>
      </c>
      <c r="P192" s="83">
        <v>27</v>
      </c>
      <c r="Q192" s="83">
        <v>6647</v>
      </c>
      <c r="R192" s="83" t="s">
        <v>78</v>
      </c>
      <c r="S192" s="83" t="s">
        <v>78</v>
      </c>
      <c r="T192" s="83">
        <v>31</v>
      </c>
      <c r="U192" s="83">
        <v>6647</v>
      </c>
      <c r="V192" s="83" t="s">
        <v>78</v>
      </c>
      <c r="W192" s="83" t="s">
        <v>78</v>
      </c>
      <c r="X192" s="83">
        <v>20477</v>
      </c>
      <c r="Y192" s="83">
        <v>6145</v>
      </c>
      <c r="Z192" s="83" t="s">
        <v>78</v>
      </c>
      <c r="AA192" s="83" t="s">
        <v>78</v>
      </c>
      <c r="AB192" s="83">
        <v>16965</v>
      </c>
      <c r="AC192" s="83">
        <v>5089</v>
      </c>
      <c r="AD192" s="83" t="s">
        <v>78</v>
      </c>
      <c r="AE192" s="83" t="s">
        <v>78</v>
      </c>
      <c r="AF192" s="83">
        <v>14118</v>
      </c>
      <c r="AG192" s="83">
        <v>4235</v>
      </c>
      <c r="AH192" s="83" t="s">
        <v>78</v>
      </c>
      <c r="AI192" s="83" t="s">
        <v>78</v>
      </c>
      <c r="AJ192" s="132"/>
      <c r="AK192" s="132" t="s">
        <v>113</v>
      </c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  <c r="AV192" s="132"/>
      <c r="AW192" s="132"/>
      <c r="AX192" s="132"/>
      <c r="AY192" s="132"/>
      <c r="AZ192" s="132"/>
      <c r="BA192" s="132"/>
      <c r="BB192" s="132"/>
      <c r="BC192" s="132"/>
      <c r="BD192" s="132"/>
      <c r="BE192" s="132"/>
      <c r="BF192" s="132"/>
      <c r="BG192" s="132"/>
      <c r="BH192" s="132"/>
      <c r="BI192" s="132"/>
      <c r="BJ192" s="132"/>
      <c r="BK192" s="132"/>
      <c r="BL192" s="132"/>
      <c r="BM192" s="132" t="s">
        <v>113</v>
      </c>
      <c r="BN192" s="132"/>
      <c r="BO192" s="132"/>
      <c r="BP192" s="132"/>
      <c r="BQ192" s="132"/>
      <c r="BR192" s="132"/>
      <c r="BS192" s="132"/>
      <c r="BT192" s="132"/>
      <c r="BU192" s="132"/>
      <c r="BV192" s="132"/>
      <c r="BW192" s="132"/>
      <c r="BX192" s="132"/>
      <c r="BY192" s="132"/>
      <c r="BZ192" s="132"/>
    </row>
    <row r="193" spans="1:78" ht="45.75" customHeight="1">
      <c r="A193" s="134">
        <v>187</v>
      </c>
      <c r="B193" s="134" t="s">
        <v>160</v>
      </c>
      <c r="C193" s="2">
        <v>42474</v>
      </c>
      <c r="D193" s="134" t="s">
        <v>446</v>
      </c>
      <c r="E193" s="134" t="s">
        <v>66</v>
      </c>
      <c r="F193" s="134" t="s">
        <v>464</v>
      </c>
      <c r="G193" s="3" t="s">
        <v>634</v>
      </c>
      <c r="H193" s="2">
        <v>41575</v>
      </c>
      <c r="I193" s="3" t="s">
        <v>633</v>
      </c>
      <c r="J193" s="134" t="s">
        <v>108</v>
      </c>
      <c r="K193" s="4" t="s">
        <v>632</v>
      </c>
      <c r="L193" s="8" t="s">
        <v>76</v>
      </c>
      <c r="M193" s="83">
        <v>921035</v>
      </c>
      <c r="N193" s="83">
        <v>839242</v>
      </c>
      <c r="O193" s="83">
        <v>19316236.100000001</v>
      </c>
      <c r="P193" s="83" t="s">
        <v>78</v>
      </c>
      <c r="Q193" s="83">
        <v>103227</v>
      </c>
      <c r="R193" s="83" t="s">
        <v>78</v>
      </c>
      <c r="S193" s="83">
        <v>2444806.2000000002</v>
      </c>
      <c r="T193" s="83" t="s">
        <v>78</v>
      </c>
      <c r="U193" s="83">
        <v>132265</v>
      </c>
      <c r="V193" s="83" t="s">
        <v>78</v>
      </c>
      <c r="W193" s="83">
        <v>2652880</v>
      </c>
      <c r="X193" s="83">
        <v>220442</v>
      </c>
      <c r="Y193" s="83">
        <v>136240</v>
      </c>
      <c r="Z193" s="83" t="s">
        <v>78</v>
      </c>
      <c r="AA193" s="83">
        <v>2939454.7</v>
      </c>
      <c r="AB193" s="83">
        <v>222422</v>
      </c>
      <c r="AC193" s="83">
        <v>137705</v>
      </c>
      <c r="AD193" s="83" t="s">
        <v>78</v>
      </c>
      <c r="AE193" s="83">
        <v>3339788</v>
      </c>
      <c r="AF193" s="83">
        <v>224402</v>
      </c>
      <c r="AG193" s="83">
        <v>139175</v>
      </c>
      <c r="AH193" s="83" t="s">
        <v>78</v>
      </c>
      <c r="AI193" s="83">
        <v>3640121.3</v>
      </c>
      <c r="AJ193" s="132" t="s">
        <v>113</v>
      </c>
      <c r="AK193" s="132" t="s">
        <v>113</v>
      </c>
      <c r="AL193" s="132"/>
      <c r="AM193" s="132"/>
      <c r="AN193" s="132"/>
      <c r="AO193" s="132" t="s">
        <v>113</v>
      </c>
      <c r="AP193" s="132"/>
      <c r="AQ193" s="132"/>
      <c r="AR193" s="132"/>
      <c r="AS193" s="132"/>
      <c r="AT193" s="132"/>
      <c r="AU193" s="132"/>
      <c r="AV193" s="132"/>
      <c r="AW193" s="132"/>
      <c r="AX193" s="132"/>
      <c r="AY193" s="132"/>
      <c r="AZ193" s="132"/>
      <c r="BA193" s="132"/>
      <c r="BB193" s="132"/>
      <c r="BC193" s="132"/>
      <c r="BD193" s="132"/>
      <c r="BE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  <c r="BQ193" s="132"/>
      <c r="BR193" s="132"/>
      <c r="BS193" s="132"/>
      <c r="BT193" s="132"/>
      <c r="BU193" s="132"/>
      <c r="BV193" s="132"/>
      <c r="BW193" s="132"/>
      <c r="BX193" s="132"/>
      <c r="BY193" s="132"/>
      <c r="BZ193" s="132"/>
    </row>
    <row r="194" spans="1:78" ht="45.75" customHeight="1">
      <c r="A194" s="134">
        <v>188</v>
      </c>
      <c r="B194" s="134" t="s">
        <v>160</v>
      </c>
      <c r="C194" s="2">
        <v>42474</v>
      </c>
      <c r="D194" s="134" t="s">
        <v>446</v>
      </c>
      <c r="E194" s="134" t="s">
        <v>66</v>
      </c>
      <c r="F194" s="134" t="s">
        <v>462</v>
      </c>
      <c r="G194" s="3" t="s">
        <v>634</v>
      </c>
      <c r="H194" s="2">
        <v>41575</v>
      </c>
      <c r="I194" s="3" t="s">
        <v>633</v>
      </c>
      <c r="J194" s="134" t="s">
        <v>108</v>
      </c>
      <c r="K194" s="4" t="s">
        <v>632</v>
      </c>
      <c r="L194" s="8" t="s">
        <v>76</v>
      </c>
      <c r="M194" s="83" t="s">
        <v>639</v>
      </c>
      <c r="N194" s="83">
        <v>773144.7</v>
      </c>
      <c r="O194" s="83">
        <v>8263251</v>
      </c>
      <c r="P194" s="83" t="s">
        <v>78</v>
      </c>
      <c r="Q194" s="83">
        <v>34279</v>
      </c>
      <c r="R194" s="83" t="s">
        <v>78</v>
      </c>
      <c r="S194" s="83" t="s">
        <v>78</v>
      </c>
      <c r="T194" s="83">
        <v>1118058</v>
      </c>
      <c r="U194" s="83">
        <v>34368</v>
      </c>
      <c r="V194" s="83" t="s">
        <v>78</v>
      </c>
      <c r="W194" s="83">
        <v>2029209</v>
      </c>
      <c r="X194" s="83">
        <v>129000</v>
      </c>
      <c r="Y194" s="83">
        <v>210811.1</v>
      </c>
      <c r="Z194" s="83" t="s">
        <v>78</v>
      </c>
      <c r="AA194" s="83">
        <v>1360507</v>
      </c>
      <c r="AB194" s="83">
        <v>129500</v>
      </c>
      <c r="AC194" s="83">
        <v>211694.5</v>
      </c>
      <c r="AD194" s="83" t="s">
        <v>78</v>
      </c>
      <c r="AE194" s="83">
        <v>793766</v>
      </c>
      <c r="AF194" s="83">
        <v>136310</v>
      </c>
      <c r="AG194" s="83">
        <v>215980.1</v>
      </c>
      <c r="AH194" s="83" t="s">
        <v>78</v>
      </c>
      <c r="AI194" s="83">
        <v>655465</v>
      </c>
      <c r="AJ194" s="132"/>
      <c r="AK194" s="132" t="s">
        <v>113</v>
      </c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  <c r="BT194" s="132"/>
      <c r="BU194" s="132"/>
      <c r="BV194" s="132"/>
      <c r="BW194" s="132"/>
      <c r="BX194" s="132"/>
      <c r="BY194" s="132"/>
      <c r="BZ194" s="132"/>
    </row>
    <row r="195" spans="1:78" ht="45.75" customHeight="1">
      <c r="A195" s="134">
        <v>189</v>
      </c>
      <c r="B195" s="134" t="s">
        <v>160</v>
      </c>
      <c r="C195" s="2">
        <v>42474</v>
      </c>
      <c r="D195" s="134" t="s">
        <v>446</v>
      </c>
      <c r="E195" s="134" t="s">
        <v>66</v>
      </c>
      <c r="F195" s="134" t="s">
        <v>638</v>
      </c>
      <c r="G195" s="3" t="s">
        <v>634</v>
      </c>
      <c r="H195" s="2">
        <v>41575</v>
      </c>
      <c r="I195" s="3" t="s">
        <v>633</v>
      </c>
      <c r="J195" s="134" t="s">
        <v>108</v>
      </c>
      <c r="K195" s="4" t="s">
        <v>632</v>
      </c>
      <c r="L195" s="8" t="s">
        <v>76</v>
      </c>
      <c r="M195" s="83">
        <v>1117227.7</v>
      </c>
      <c r="N195" s="83">
        <v>2541104.7999999998</v>
      </c>
      <c r="O195" s="83">
        <v>1391055.6</v>
      </c>
      <c r="P195" s="83" t="s">
        <v>78</v>
      </c>
      <c r="Q195" s="83">
        <v>127027</v>
      </c>
      <c r="R195" s="83" t="s">
        <v>78</v>
      </c>
      <c r="S195" s="83">
        <v>78360.399999999994</v>
      </c>
      <c r="T195" s="83" t="s">
        <v>78</v>
      </c>
      <c r="U195" s="83">
        <v>111261</v>
      </c>
      <c r="V195" s="83" t="s">
        <v>78</v>
      </c>
      <c r="W195" s="83">
        <v>78472</v>
      </c>
      <c r="X195" s="83">
        <v>340098.9</v>
      </c>
      <c r="Y195" s="83" t="s">
        <v>637</v>
      </c>
      <c r="Z195" s="83" t="s">
        <v>78</v>
      </c>
      <c r="AA195" s="83">
        <v>277589.8</v>
      </c>
      <c r="AB195" s="83">
        <v>309211.7</v>
      </c>
      <c r="AC195" s="83" t="s">
        <v>636</v>
      </c>
      <c r="AD195" s="83" t="s">
        <v>78</v>
      </c>
      <c r="AE195" s="83">
        <v>255666.2</v>
      </c>
      <c r="AF195" s="83">
        <v>344121.1</v>
      </c>
      <c r="AG195" s="83">
        <v>641557.9</v>
      </c>
      <c r="AH195" s="83" t="s">
        <v>78</v>
      </c>
      <c r="AI195" s="83">
        <v>126794.6</v>
      </c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2"/>
      <c r="BV195" s="132"/>
      <c r="BW195" s="132"/>
      <c r="BX195" s="132"/>
      <c r="BY195" s="132"/>
      <c r="BZ195" s="132"/>
    </row>
    <row r="196" spans="1:78" ht="45.75" customHeight="1">
      <c r="A196" s="134">
        <v>190</v>
      </c>
      <c r="B196" s="134" t="s">
        <v>160</v>
      </c>
      <c r="C196" s="2">
        <v>42474</v>
      </c>
      <c r="D196" s="134" t="s">
        <v>446</v>
      </c>
      <c r="E196" s="134" t="s">
        <v>66</v>
      </c>
      <c r="F196" s="134" t="s">
        <v>621</v>
      </c>
      <c r="G196" s="3" t="s">
        <v>634</v>
      </c>
      <c r="H196" s="2">
        <v>41575</v>
      </c>
      <c r="I196" s="3" t="s">
        <v>633</v>
      </c>
      <c r="J196" s="134" t="s">
        <v>108</v>
      </c>
      <c r="K196" s="4" t="s">
        <v>632</v>
      </c>
      <c r="L196" s="8" t="s">
        <v>76</v>
      </c>
      <c r="M196" s="83">
        <v>306884</v>
      </c>
      <c r="N196" s="83">
        <v>1104301</v>
      </c>
      <c r="O196" s="83" t="s">
        <v>635</v>
      </c>
      <c r="P196" s="83" t="s">
        <v>78</v>
      </c>
      <c r="Q196" s="83">
        <v>116390</v>
      </c>
      <c r="R196" s="83" t="s">
        <v>78</v>
      </c>
      <c r="S196" s="83"/>
      <c r="T196" s="83">
        <v>218560</v>
      </c>
      <c r="U196" s="83">
        <v>116390</v>
      </c>
      <c r="V196" s="83" t="s">
        <v>78</v>
      </c>
      <c r="W196" s="83">
        <v>109200</v>
      </c>
      <c r="X196" s="83">
        <v>102760</v>
      </c>
      <c r="Y196" s="83">
        <v>212890</v>
      </c>
      <c r="Z196" s="83" t="s">
        <v>78</v>
      </c>
      <c r="AA196" s="83">
        <v>116300</v>
      </c>
      <c r="AB196" s="83">
        <v>85120</v>
      </c>
      <c r="AC196" s="83">
        <v>203390</v>
      </c>
      <c r="AD196" s="83" t="s">
        <v>78</v>
      </c>
      <c r="AE196" s="83">
        <v>101100</v>
      </c>
      <c r="AF196" s="83">
        <v>80800</v>
      </c>
      <c r="AG196" s="83">
        <v>253840</v>
      </c>
      <c r="AH196" s="83" t="s">
        <v>78</v>
      </c>
      <c r="AI196" s="83">
        <v>97000</v>
      </c>
      <c r="AJ196" s="132"/>
      <c r="AK196" s="132"/>
      <c r="AL196" s="132"/>
      <c r="AM196" s="132"/>
      <c r="AN196" s="132" t="s">
        <v>113</v>
      </c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2"/>
      <c r="BD196" s="132"/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  <c r="BQ196" s="132"/>
      <c r="BR196" s="132"/>
      <c r="BS196" s="132"/>
      <c r="BT196" s="132"/>
      <c r="BU196" s="132"/>
      <c r="BV196" s="132"/>
      <c r="BW196" s="132"/>
      <c r="BX196" s="132"/>
      <c r="BY196" s="132"/>
      <c r="BZ196" s="132"/>
    </row>
    <row r="197" spans="1:78" ht="45.75" customHeight="1">
      <c r="A197" s="134">
        <v>191</v>
      </c>
      <c r="B197" s="134" t="s">
        <v>160</v>
      </c>
      <c r="C197" s="2">
        <v>42474</v>
      </c>
      <c r="D197" s="134" t="s">
        <v>446</v>
      </c>
      <c r="E197" s="134" t="s">
        <v>66</v>
      </c>
      <c r="F197" s="134" t="s">
        <v>629</v>
      </c>
      <c r="G197" s="3" t="s">
        <v>634</v>
      </c>
      <c r="H197" s="2">
        <v>41575</v>
      </c>
      <c r="I197" s="3" t="s">
        <v>633</v>
      </c>
      <c r="J197" s="134" t="s">
        <v>56</v>
      </c>
      <c r="K197" s="4" t="s">
        <v>632</v>
      </c>
      <c r="L197" s="8" t="s">
        <v>76</v>
      </c>
      <c r="M197" s="83" t="s">
        <v>78</v>
      </c>
      <c r="N197" s="83">
        <v>204360</v>
      </c>
      <c r="O197" s="83" t="s">
        <v>78</v>
      </c>
      <c r="P197" s="83" t="s">
        <v>78</v>
      </c>
      <c r="Q197" s="83" t="s">
        <v>78</v>
      </c>
      <c r="R197" s="83" t="s">
        <v>78</v>
      </c>
      <c r="S197" s="83" t="s">
        <v>78</v>
      </c>
      <c r="T197" s="83" t="s">
        <v>78</v>
      </c>
      <c r="U197" s="83" t="s">
        <v>78</v>
      </c>
      <c r="V197" s="83" t="s">
        <v>78</v>
      </c>
      <c r="W197" s="83" t="s">
        <v>78</v>
      </c>
      <c r="X197" s="83" t="s">
        <v>78</v>
      </c>
      <c r="Y197" s="83" t="s">
        <v>78</v>
      </c>
      <c r="Z197" s="83" t="s">
        <v>78</v>
      </c>
      <c r="AA197" s="83" t="s">
        <v>78</v>
      </c>
      <c r="AB197" s="83" t="s">
        <v>78</v>
      </c>
      <c r="AC197" s="83" t="s">
        <v>78</v>
      </c>
      <c r="AD197" s="83" t="s">
        <v>78</v>
      </c>
      <c r="AE197" s="83" t="s">
        <v>78</v>
      </c>
      <c r="AF197" s="83" t="s">
        <v>78</v>
      </c>
      <c r="AG197" s="83" t="s">
        <v>78</v>
      </c>
      <c r="AH197" s="83" t="s">
        <v>78</v>
      </c>
      <c r="AI197" s="83" t="s">
        <v>78</v>
      </c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2" t="s">
        <v>113</v>
      </c>
      <c r="AY197" s="132" t="s">
        <v>113</v>
      </c>
      <c r="AZ197" s="132"/>
      <c r="BA197" s="132"/>
      <c r="BB197" s="132"/>
      <c r="BC197" s="132"/>
      <c r="BD197" s="132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  <c r="BQ197" s="132"/>
      <c r="BR197" s="132"/>
      <c r="BS197" s="132"/>
      <c r="BT197" s="132"/>
      <c r="BU197" s="132"/>
      <c r="BV197" s="132"/>
      <c r="BW197" s="132"/>
      <c r="BX197" s="132"/>
      <c r="BY197" s="132"/>
      <c r="BZ197" s="132"/>
    </row>
    <row r="198" spans="1:78" ht="45.75" customHeight="1">
      <c r="A198" s="134">
        <v>192</v>
      </c>
      <c r="B198" s="134" t="s">
        <v>160</v>
      </c>
      <c r="C198" s="2">
        <v>42474</v>
      </c>
      <c r="D198" s="134" t="s">
        <v>446</v>
      </c>
      <c r="E198" s="134" t="s">
        <v>66</v>
      </c>
      <c r="F198" s="134" t="s">
        <v>450</v>
      </c>
      <c r="G198" s="3" t="s">
        <v>634</v>
      </c>
      <c r="H198" s="2">
        <v>41575</v>
      </c>
      <c r="I198" s="3" t="s">
        <v>633</v>
      </c>
      <c r="J198" s="134" t="s">
        <v>56</v>
      </c>
      <c r="K198" s="4" t="s">
        <v>632</v>
      </c>
      <c r="L198" s="8" t="s">
        <v>76</v>
      </c>
      <c r="M198" s="83" t="s">
        <v>78</v>
      </c>
      <c r="N198" s="83">
        <v>332064</v>
      </c>
      <c r="O198" s="83" t="s">
        <v>78</v>
      </c>
      <c r="P198" s="83" t="s">
        <v>78</v>
      </c>
      <c r="Q198" s="83" t="s">
        <v>78</v>
      </c>
      <c r="R198" s="83" t="s">
        <v>78</v>
      </c>
      <c r="S198" s="83" t="s">
        <v>78</v>
      </c>
      <c r="T198" s="83" t="s">
        <v>78</v>
      </c>
      <c r="U198" s="83" t="s">
        <v>78</v>
      </c>
      <c r="V198" s="83" t="s">
        <v>78</v>
      </c>
      <c r="W198" s="83" t="s">
        <v>78</v>
      </c>
      <c r="X198" s="83" t="s">
        <v>78</v>
      </c>
      <c r="Y198" s="83" t="s">
        <v>78</v>
      </c>
      <c r="Z198" s="83" t="s">
        <v>78</v>
      </c>
      <c r="AA198" s="83" t="s">
        <v>78</v>
      </c>
      <c r="AB198" s="83" t="s">
        <v>78</v>
      </c>
      <c r="AC198" s="83" t="s">
        <v>78</v>
      </c>
      <c r="AD198" s="83" t="s">
        <v>78</v>
      </c>
      <c r="AE198" s="83" t="s">
        <v>78</v>
      </c>
      <c r="AF198" s="83" t="s">
        <v>78</v>
      </c>
      <c r="AG198" s="83" t="s">
        <v>78</v>
      </c>
      <c r="AH198" s="83" t="s">
        <v>78</v>
      </c>
      <c r="AI198" s="83" t="s">
        <v>78</v>
      </c>
      <c r="AJ198" s="132" t="s">
        <v>113</v>
      </c>
      <c r="AK198" s="132" t="s">
        <v>113</v>
      </c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 t="s">
        <v>113</v>
      </c>
      <c r="BN198" s="132"/>
      <c r="BO198" s="132"/>
      <c r="BP198" s="132"/>
      <c r="BQ198" s="132"/>
      <c r="BR198" s="132"/>
      <c r="BS198" s="132"/>
      <c r="BT198" s="132"/>
      <c r="BU198" s="132"/>
      <c r="BV198" s="132"/>
      <c r="BW198" s="132"/>
      <c r="BX198" s="132"/>
      <c r="BY198" s="132"/>
      <c r="BZ198" s="132"/>
    </row>
    <row r="199" spans="1:78" ht="45.75" customHeight="1">
      <c r="A199" s="134">
        <v>193</v>
      </c>
      <c r="B199" s="134" t="s">
        <v>160</v>
      </c>
      <c r="C199" s="2">
        <v>42474</v>
      </c>
      <c r="D199" s="134" t="s">
        <v>446</v>
      </c>
      <c r="E199" s="134" t="s">
        <v>66</v>
      </c>
      <c r="F199" s="134" t="s">
        <v>452</v>
      </c>
      <c r="G199" s="3" t="s">
        <v>634</v>
      </c>
      <c r="H199" s="2">
        <v>41575</v>
      </c>
      <c r="I199" s="3" t="s">
        <v>633</v>
      </c>
      <c r="J199" s="134" t="s">
        <v>56</v>
      </c>
      <c r="K199" s="4" t="s">
        <v>632</v>
      </c>
      <c r="L199" s="8" t="s">
        <v>76</v>
      </c>
      <c r="M199" s="83">
        <v>135403</v>
      </c>
      <c r="N199" s="83">
        <v>150852</v>
      </c>
      <c r="O199" s="83" t="s">
        <v>78</v>
      </c>
      <c r="P199" s="83" t="s">
        <v>78</v>
      </c>
      <c r="Q199" s="83" t="s">
        <v>78</v>
      </c>
      <c r="R199" s="83" t="s">
        <v>78</v>
      </c>
      <c r="S199" s="83" t="s">
        <v>78</v>
      </c>
      <c r="T199" s="83" t="s">
        <v>78</v>
      </c>
      <c r="U199" s="83" t="s">
        <v>78</v>
      </c>
      <c r="V199" s="83" t="s">
        <v>78</v>
      </c>
      <c r="W199" s="83" t="s">
        <v>78</v>
      </c>
      <c r="X199" s="83" t="s">
        <v>78</v>
      </c>
      <c r="Y199" s="83" t="s">
        <v>78</v>
      </c>
      <c r="Z199" s="83" t="s">
        <v>78</v>
      </c>
      <c r="AA199" s="83" t="s">
        <v>78</v>
      </c>
      <c r="AB199" s="83" t="s">
        <v>78</v>
      </c>
      <c r="AC199" s="83" t="s">
        <v>78</v>
      </c>
      <c r="AD199" s="83" t="s">
        <v>78</v>
      </c>
      <c r="AE199" s="83" t="s">
        <v>78</v>
      </c>
      <c r="AF199" s="83" t="s">
        <v>78</v>
      </c>
      <c r="AG199" s="83" t="s">
        <v>78</v>
      </c>
      <c r="AH199" s="83" t="s">
        <v>78</v>
      </c>
      <c r="AI199" s="83" t="s">
        <v>78</v>
      </c>
      <c r="AJ199" s="132"/>
      <c r="AK199" s="132"/>
      <c r="AL199" s="132"/>
      <c r="AM199" s="132"/>
      <c r="AN199" s="132"/>
      <c r="AO199" s="132"/>
      <c r="AP199" s="132"/>
      <c r="AQ199" s="132"/>
      <c r="AR199" s="132"/>
      <c r="AS199" s="132" t="s">
        <v>113</v>
      </c>
      <c r="AT199" s="132"/>
      <c r="AU199" s="132"/>
      <c r="AV199" s="132"/>
      <c r="AW199" s="132"/>
      <c r="AX199" s="132"/>
      <c r="AY199" s="132"/>
      <c r="AZ199" s="132"/>
      <c r="BA199" s="132"/>
      <c r="BB199" s="132"/>
      <c r="BC199" s="132"/>
      <c r="BD199" s="132"/>
      <c r="BE199" s="132"/>
      <c r="BF199" s="132"/>
      <c r="BG199" s="132"/>
      <c r="BH199" s="132"/>
      <c r="BI199" s="132"/>
      <c r="BJ199" s="132"/>
      <c r="BK199" s="132"/>
      <c r="BL199" s="132" t="s">
        <v>113</v>
      </c>
      <c r="BM199" s="132" t="s">
        <v>113</v>
      </c>
      <c r="BN199" s="132"/>
      <c r="BO199" s="132"/>
      <c r="BP199" s="132"/>
      <c r="BQ199" s="132"/>
      <c r="BR199" s="132"/>
      <c r="BS199" s="132"/>
      <c r="BT199" s="132"/>
      <c r="BU199" s="132"/>
      <c r="BV199" s="132"/>
      <c r="BW199" s="132"/>
      <c r="BX199" s="132"/>
      <c r="BY199" s="132"/>
      <c r="BZ199" s="132"/>
    </row>
    <row r="200" spans="1:78" ht="45.75" customHeight="1">
      <c r="A200" s="134">
        <v>194</v>
      </c>
      <c r="B200" s="134" t="s">
        <v>160</v>
      </c>
      <c r="C200" s="2">
        <v>42474</v>
      </c>
      <c r="D200" s="134" t="s">
        <v>446</v>
      </c>
      <c r="E200" s="134" t="s">
        <v>66</v>
      </c>
      <c r="F200" s="134" t="s">
        <v>627</v>
      </c>
      <c r="G200" s="3" t="s">
        <v>634</v>
      </c>
      <c r="H200" s="2">
        <v>41575</v>
      </c>
      <c r="I200" s="3" t="s">
        <v>633</v>
      </c>
      <c r="J200" s="134" t="s">
        <v>108</v>
      </c>
      <c r="K200" s="4" t="s">
        <v>632</v>
      </c>
      <c r="L200" s="8" t="s">
        <v>76</v>
      </c>
      <c r="M200" s="83" t="s">
        <v>78</v>
      </c>
      <c r="N200" s="83">
        <v>70000</v>
      </c>
      <c r="O200" s="83" t="s">
        <v>78</v>
      </c>
      <c r="P200" s="83" t="s">
        <v>78</v>
      </c>
      <c r="Q200" s="83" t="s">
        <v>78</v>
      </c>
      <c r="R200" s="83" t="s">
        <v>78</v>
      </c>
      <c r="S200" s="83" t="s">
        <v>78</v>
      </c>
      <c r="T200" s="83" t="s">
        <v>78</v>
      </c>
      <c r="U200" s="83" t="s">
        <v>78</v>
      </c>
      <c r="V200" s="83" t="s">
        <v>78</v>
      </c>
      <c r="W200" s="83" t="s">
        <v>78</v>
      </c>
      <c r="X200" s="83" t="s">
        <v>78</v>
      </c>
      <c r="Y200" s="83" t="s">
        <v>78</v>
      </c>
      <c r="Z200" s="83" t="s">
        <v>78</v>
      </c>
      <c r="AA200" s="83" t="s">
        <v>78</v>
      </c>
      <c r="AB200" s="83" t="s">
        <v>78</v>
      </c>
      <c r="AC200" s="83" t="s">
        <v>78</v>
      </c>
      <c r="AD200" s="83" t="s">
        <v>78</v>
      </c>
      <c r="AE200" s="83" t="s">
        <v>78</v>
      </c>
      <c r="AF200" s="83" t="s">
        <v>78</v>
      </c>
      <c r="AG200" s="83" t="s">
        <v>78</v>
      </c>
      <c r="AH200" s="83" t="s">
        <v>78</v>
      </c>
      <c r="AI200" s="83" t="s">
        <v>78</v>
      </c>
      <c r="AJ200" s="132" t="s">
        <v>113</v>
      </c>
      <c r="AK200" s="132" t="s">
        <v>113</v>
      </c>
      <c r="AL200" s="132"/>
      <c r="AM200" s="132"/>
      <c r="AN200" s="132"/>
      <c r="AO200" s="132"/>
      <c r="AP200" s="132"/>
      <c r="AQ200" s="132"/>
      <c r="AR200" s="132"/>
      <c r="AS200" s="132" t="s">
        <v>113</v>
      </c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  <c r="BT200" s="132"/>
      <c r="BU200" s="132"/>
      <c r="BV200" s="132"/>
      <c r="BW200" s="132"/>
      <c r="BX200" s="132"/>
      <c r="BY200" s="132"/>
      <c r="BZ200" s="132"/>
    </row>
    <row r="201" spans="1:78" ht="45.75" customHeight="1">
      <c r="A201" s="134">
        <v>195</v>
      </c>
      <c r="B201" s="134" t="s">
        <v>161</v>
      </c>
      <c r="C201" s="2">
        <v>42474</v>
      </c>
      <c r="D201" s="134" t="s">
        <v>446</v>
      </c>
      <c r="E201" s="134" t="s">
        <v>66</v>
      </c>
      <c r="F201" s="134" t="s">
        <v>492</v>
      </c>
      <c r="G201" s="3" t="s">
        <v>626</v>
      </c>
      <c r="H201" s="2">
        <v>41638</v>
      </c>
      <c r="I201" s="3" t="s">
        <v>625</v>
      </c>
      <c r="J201" s="134" t="s">
        <v>108</v>
      </c>
      <c r="K201" s="4" t="s">
        <v>624</v>
      </c>
      <c r="L201" s="8" t="s">
        <v>124</v>
      </c>
      <c r="M201" s="83">
        <f>1116375780+266447600</f>
        <v>1382823380</v>
      </c>
      <c r="N201" s="83">
        <f>91106890.02+103087074.21</f>
        <v>194193964.22999999</v>
      </c>
      <c r="O201" s="83" t="s">
        <v>78</v>
      </c>
      <c r="P201" s="83">
        <v>266447600</v>
      </c>
      <c r="Q201" s="83">
        <v>103087074.20999999</v>
      </c>
      <c r="R201" s="83" t="s">
        <v>78</v>
      </c>
      <c r="S201" s="83" t="s">
        <v>78</v>
      </c>
      <c r="T201" s="83" t="s">
        <v>78</v>
      </c>
      <c r="U201" s="83" t="s">
        <v>78</v>
      </c>
      <c r="V201" s="83" t="s">
        <v>78</v>
      </c>
      <c r="W201" s="83" t="s">
        <v>78</v>
      </c>
      <c r="X201" s="83" t="s">
        <v>78</v>
      </c>
      <c r="Y201" s="83" t="s">
        <v>78</v>
      </c>
      <c r="Z201" s="83" t="s">
        <v>78</v>
      </c>
      <c r="AA201" s="83" t="s">
        <v>78</v>
      </c>
      <c r="AB201" s="83" t="s">
        <v>78</v>
      </c>
      <c r="AC201" s="83" t="s">
        <v>78</v>
      </c>
      <c r="AD201" s="83" t="s">
        <v>78</v>
      </c>
      <c r="AE201" s="83" t="s">
        <v>78</v>
      </c>
      <c r="AF201" s="83" t="s">
        <v>78</v>
      </c>
      <c r="AG201" s="83" t="s">
        <v>78</v>
      </c>
      <c r="AH201" s="83" t="s">
        <v>78</v>
      </c>
      <c r="AI201" s="83" t="s">
        <v>78</v>
      </c>
      <c r="AJ201" s="132" t="s">
        <v>113</v>
      </c>
      <c r="AK201" s="132" t="s">
        <v>113</v>
      </c>
      <c r="AL201" s="132" t="s">
        <v>113</v>
      </c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 t="s">
        <v>113</v>
      </c>
      <c r="AW201" s="132" t="s">
        <v>113</v>
      </c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 t="s">
        <v>113</v>
      </c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132"/>
      <c r="BY201" s="132"/>
      <c r="BZ201" s="132"/>
    </row>
    <row r="202" spans="1:78" ht="45.75" customHeight="1">
      <c r="A202" s="134">
        <v>196</v>
      </c>
      <c r="B202" s="134" t="s">
        <v>161</v>
      </c>
      <c r="C202" s="2">
        <v>42474</v>
      </c>
      <c r="D202" s="134" t="s">
        <v>446</v>
      </c>
      <c r="E202" s="134" t="s">
        <v>66</v>
      </c>
      <c r="F202" s="134" t="s">
        <v>490</v>
      </c>
      <c r="G202" s="3" t="s">
        <v>626</v>
      </c>
      <c r="H202" s="2">
        <v>41638</v>
      </c>
      <c r="I202" s="3" t="s">
        <v>625</v>
      </c>
      <c r="J202" s="134" t="s">
        <v>108</v>
      </c>
      <c r="K202" s="4" t="s">
        <v>624</v>
      </c>
      <c r="L202" s="8" t="s">
        <v>124</v>
      </c>
      <c r="M202" s="83">
        <v>1168894899.48</v>
      </c>
      <c r="N202" s="83">
        <v>125479188.69</v>
      </c>
      <c r="O202" s="83" t="s">
        <v>78</v>
      </c>
      <c r="P202" s="83">
        <v>16402700</v>
      </c>
      <c r="Q202" s="83">
        <v>46663300</v>
      </c>
      <c r="R202" s="83" t="s">
        <v>78</v>
      </c>
      <c r="S202" s="83" t="s">
        <v>78</v>
      </c>
      <c r="T202" s="83" t="s">
        <v>78</v>
      </c>
      <c r="U202" s="83" t="s">
        <v>78</v>
      </c>
      <c r="V202" s="83" t="s">
        <v>78</v>
      </c>
      <c r="W202" s="83" t="s">
        <v>78</v>
      </c>
      <c r="X202" s="83" t="s">
        <v>78</v>
      </c>
      <c r="Y202" s="83" t="s">
        <v>78</v>
      </c>
      <c r="Z202" s="83" t="s">
        <v>78</v>
      </c>
      <c r="AA202" s="83" t="s">
        <v>78</v>
      </c>
      <c r="AB202" s="83" t="s">
        <v>78</v>
      </c>
      <c r="AC202" s="83" t="s">
        <v>78</v>
      </c>
      <c r="AD202" s="83" t="s">
        <v>78</v>
      </c>
      <c r="AE202" s="83" t="s">
        <v>78</v>
      </c>
      <c r="AF202" s="83" t="s">
        <v>78</v>
      </c>
      <c r="AG202" s="83" t="s">
        <v>78</v>
      </c>
      <c r="AH202" s="83" t="s">
        <v>78</v>
      </c>
      <c r="AI202" s="83" t="s">
        <v>78</v>
      </c>
      <c r="AJ202" s="132" t="s">
        <v>113</v>
      </c>
      <c r="AK202" s="132" t="s">
        <v>113</v>
      </c>
      <c r="AL202" s="132" t="s">
        <v>113</v>
      </c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 t="s">
        <v>113</v>
      </c>
      <c r="BL202" s="132"/>
      <c r="BM202" s="132"/>
      <c r="BN202" s="132"/>
      <c r="BO202" s="132"/>
      <c r="BP202" s="132"/>
      <c r="BQ202" s="132" t="s">
        <v>113</v>
      </c>
      <c r="BR202" s="132"/>
      <c r="BS202" s="132"/>
      <c r="BT202" s="132"/>
      <c r="BU202" s="132"/>
      <c r="BV202" s="132"/>
      <c r="BW202" s="132"/>
      <c r="BX202" s="132"/>
      <c r="BY202" s="132"/>
      <c r="BZ202" s="132"/>
    </row>
    <row r="203" spans="1:78" ht="45.75" customHeight="1">
      <c r="A203" s="134">
        <v>197</v>
      </c>
      <c r="B203" s="134" t="s">
        <v>161</v>
      </c>
      <c r="C203" s="2">
        <v>42474</v>
      </c>
      <c r="D203" s="134" t="s">
        <v>446</v>
      </c>
      <c r="E203" s="134" t="s">
        <v>66</v>
      </c>
      <c r="F203" s="134" t="s">
        <v>466</v>
      </c>
      <c r="G203" s="3" t="s">
        <v>626</v>
      </c>
      <c r="H203" s="2">
        <v>41638</v>
      </c>
      <c r="I203" s="3" t="s">
        <v>625</v>
      </c>
      <c r="J203" s="134" t="s">
        <v>108</v>
      </c>
      <c r="K203" s="4" t="s">
        <v>624</v>
      </c>
      <c r="L203" s="8" t="s">
        <v>124</v>
      </c>
      <c r="M203" s="83">
        <v>4545773300</v>
      </c>
      <c r="N203" s="83">
        <v>326430000</v>
      </c>
      <c r="O203" s="83" t="s">
        <v>78</v>
      </c>
      <c r="P203" s="83" t="s">
        <v>78</v>
      </c>
      <c r="Q203" s="83">
        <v>223215000</v>
      </c>
      <c r="R203" s="83" t="s">
        <v>78</v>
      </c>
      <c r="S203" s="83" t="s">
        <v>78</v>
      </c>
      <c r="T203" s="83" t="s">
        <v>78</v>
      </c>
      <c r="U203" s="83" t="s">
        <v>78</v>
      </c>
      <c r="V203" s="83" t="s">
        <v>78</v>
      </c>
      <c r="W203" s="83" t="s">
        <v>78</v>
      </c>
      <c r="X203" s="83" t="s">
        <v>78</v>
      </c>
      <c r="Y203" s="83" t="s">
        <v>78</v>
      </c>
      <c r="Z203" s="83" t="s">
        <v>78</v>
      </c>
      <c r="AA203" s="83" t="s">
        <v>78</v>
      </c>
      <c r="AB203" s="83" t="s">
        <v>78</v>
      </c>
      <c r="AC203" s="83" t="s">
        <v>78</v>
      </c>
      <c r="AD203" s="83" t="s">
        <v>78</v>
      </c>
      <c r="AE203" s="83" t="s">
        <v>78</v>
      </c>
      <c r="AF203" s="83" t="s">
        <v>78</v>
      </c>
      <c r="AG203" s="83" t="s">
        <v>78</v>
      </c>
      <c r="AH203" s="83" t="s">
        <v>78</v>
      </c>
      <c r="AI203" s="83" t="s">
        <v>78</v>
      </c>
      <c r="AJ203" s="132"/>
      <c r="AK203" s="132" t="s">
        <v>113</v>
      </c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2"/>
      <c r="BR203" s="132"/>
      <c r="BS203" s="132"/>
      <c r="BT203" s="132"/>
      <c r="BU203" s="132"/>
      <c r="BV203" s="132"/>
      <c r="BW203" s="132"/>
      <c r="BX203" s="132"/>
      <c r="BY203" s="132"/>
      <c r="BZ203" s="132"/>
    </row>
    <row r="204" spans="1:78" ht="45.75" customHeight="1">
      <c r="A204" s="134">
        <v>198</v>
      </c>
      <c r="B204" s="134" t="s">
        <v>161</v>
      </c>
      <c r="C204" s="2">
        <v>42474</v>
      </c>
      <c r="D204" s="134" t="s">
        <v>446</v>
      </c>
      <c r="E204" s="134" t="s">
        <v>66</v>
      </c>
      <c r="F204" s="134" t="s">
        <v>464</v>
      </c>
      <c r="G204" s="3" t="s">
        <v>626</v>
      </c>
      <c r="H204" s="2">
        <v>41638</v>
      </c>
      <c r="I204" s="3" t="s">
        <v>625</v>
      </c>
      <c r="J204" s="134" t="s">
        <v>108</v>
      </c>
      <c r="K204" s="4" t="s">
        <v>624</v>
      </c>
      <c r="L204" s="8" t="s">
        <v>124</v>
      </c>
      <c r="M204" s="83">
        <v>59712720</v>
      </c>
      <c r="N204" s="83">
        <v>23000000</v>
      </c>
      <c r="O204" s="83">
        <v>27372330</v>
      </c>
      <c r="P204" s="83" t="s">
        <v>78</v>
      </c>
      <c r="Q204" s="83">
        <v>10150000</v>
      </c>
      <c r="R204" s="83" t="s">
        <v>78</v>
      </c>
      <c r="S204" s="83">
        <v>11541000</v>
      </c>
      <c r="T204" s="83" t="s">
        <v>78</v>
      </c>
      <c r="U204" s="83" t="s">
        <v>78</v>
      </c>
      <c r="V204" s="83" t="s">
        <v>78</v>
      </c>
      <c r="W204" s="83" t="s">
        <v>78</v>
      </c>
      <c r="X204" s="83" t="s">
        <v>78</v>
      </c>
      <c r="Y204" s="83" t="s">
        <v>78</v>
      </c>
      <c r="Z204" s="83" t="s">
        <v>78</v>
      </c>
      <c r="AA204" s="83" t="s">
        <v>78</v>
      </c>
      <c r="AB204" s="83" t="s">
        <v>78</v>
      </c>
      <c r="AC204" s="83" t="s">
        <v>78</v>
      </c>
      <c r="AD204" s="83" t="s">
        <v>78</v>
      </c>
      <c r="AE204" s="83" t="s">
        <v>78</v>
      </c>
      <c r="AF204" s="83" t="s">
        <v>78</v>
      </c>
      <c r="AG204" s="83" t="s">
        <v>78</v>
      </c>
      <c r="AH204" s="83" t="s">
        <v>78</v>
      </c>
      <c r="AI204" s="83" t="s">
        <v>78</v>
      </c>
      <c r="AJ204" s="132" t="s">
        <v>113</v>
      </c>
      <c r="AK204" s="132" t="s">
        <v>113</v>
      </c>
      <c r="AL204" s="132"/>
      <c r="AM204" s="132"/>
      <c r="AN204" s="132"/>
      <c r="AO204" s="132" t="s">
        <v>113</v>
      </c>
      <c r="AP204" s="132"/>
      <c r="AQ204" s="132"/>
      <c r="AR204" s="132"/>
      <c r="AS204" s="132" t="s">
        <v>113</v>
      </c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  <c r="BV204" s="132"/>
      <c r="BW204" s="132"/>
      <c r="BX204" s="132"/>
      <c r="BY204" s="132"/>
      <c r="BZ204" s="132"/>
    </row>
    <row r="205" spans="1:78" ht="45.75" customHeight="1">
      <c r="A205" s="134">
        <v>199</v>
      </c>
      <c r="B205" s="134" t="s">
        <v>161</v>
      </c>
      <c r="C205" s="2">
        <v>42474</v>
      </c>
      <c r="D205" s="134" t="s">
        <v>446</v>
      </c>
      <c r="E205" s="134" t="s">
        <v>66</v>
      </c>
      <c r="F205" s="134" t="s">
        <v>631</v>
      </c>
      <c r="G205" s="3" t="s">
        <v>626</v>
      </c>
      <c r="H205" s="2">
        <v>41638</v>
      </c>
      <c r="I205" s="3" t="s">
        <v>625</v>
      </c>
      <c r="J205" s="134" t="s">
        <v>108</v>
      </c>
      <c r="K205" s="4" t="s">
        <v>624</v>
      </c>
      <c r="L205" s="8" t="s">
        <v>124</v>
      </c>
      <c r="M205" s="83" t="s">
        <v>78</v>
      </c>
      <c r="N205" s="83">
        <v>161239098.16</v>
      </c>
      <c r="O205" s="83" t="s">
        <v>78</v>
      </c>
      <c r="P205" s="83" t="s">
        <v>78</v>
      </c>
      <c r="Q205" s="83">
        <v>136789500</v>
      </c>
      <c r="R205" s="83" t="s">
        <v>78</v>
      </c>
      <c r="S205" s="83" t="s">
        <v>78</v>
      </c>
      <c r="T205" s="83" t="s">
        <v>78</v>
      </c>
      <c r="U205" s="83" t="s">
        <v>78</v>
      </c>
      <c r="V205" s="83" t="s">
        <v>78</v>
      </c>
      <c r="W205" s="83" t="s">
        <v>78</v>
      </c>
      <c r="X205" s="83" t="s">
        <v>78</v>
      </c>
      <c r="Y205" s="83" t="s">
        <v>78</v>
      </c>
      <c r="Z205" s="83" t="s">
        <v>78</v>
      </c>
      <c r="AA205" s="83" t="s">
        <v>78</v>
      </c>
      <c r="AB205" s="83" t="s">
        <v>78</v>
      </c>
      <c r="AC205" s="83" t="s">
        <v>78</v>
      </c>
      <c r="AD205" s="83" t="s">
        <v>78</v>
      </c>
      <c r="AE205" s="83" t="s">
        <v>78</v>
      </c>
      <c r="AF205" s="83" t="s">
        <v>78</v>
      </c>
      <c r="AG205" s="83" t="s">
        <v>78</v>
      </c>
      <c r="AH205" s="83" t="s">
        <v>78</v>
      </c>
      <c r="AI205" s="83" t="s">
        <v>78</v>
      </c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  <c r="BU205" s="132"/>
      <c r="BV205" s="132"/>
      <c r="BW205" s="132"/>
      <c r="BX205" s="132"/>
      <c r="BY205" s="132"/>
      <c r="BZ205" s="132"/>
    </row>
    <row r="206" spans="1:78" ht="45.75" customHeight="1">
      <c r="A206" s="134">
        <v>200</v>
      </c>
      <c r="B206" s="134" t="s">
        <v>161</v>
      </c>
      <c r="C206" s="2">
        <v>42474</v>
      </c>
      <c r="D206" s="134" t="s">
        <v>446</v>
      </c>
      <c r="E206" s="134" t="s">
        <v>66</v>
      </c>
      <c r="F206" s="134" t="s">
        <v>460</v>
      </c>
      <c r="G206" s="3" t="s">
        <v>626</v>
      </c>
      <c r="H206" s="2">
        <v>41638</v>
      </c>
      <c r="I206" s="3" t="s">
        <v>625</v>
      </c>
      <c r="J206" s="134" t="s">
        <v>108</v>
      </c>
      <c r="K206" s="4" t="s">
        <v>624</v>
      </c>
      <c r="L206" s="8" t="s">
        <v>124</v>
      </c>
      <c r="M206" s="83">
        <v>249577700</v>
      </c>
      <c r="N206" s="83">
        <v>254530519.30000001</v>
      </c>
      <c r="O206" s="83">
        <v>130333592</v>
      </c>
      <c r="P206" s="83" t="s">
        <v>78</v>
      </c>
      <c r="Q206" s="83">
        <v>108540447</v>
      </c>
      <c r="R206" s="83">
        <v>18803604</v>
      </c>
      <c r="S206" s="83">
        <v>64636877</v>
      </c>
      <c r="T206" s="83" t="s">
        <v>78</v>
      </c>
      <c r="U206" s="83" t="s">
        <v>78</v>
      </c>
      <c r="V206" s="83" t="s">
        <v>78</v>
      </c>
      <c r="W206" s="83" t="s">
        <v>78</v>
      </c>
      <c r="X206" s="83" t="s">
        <v>78</v>
      </c>
      <c r="Y206" s="83" t="s">
        <v>78</v>
      </c>
      <c r="Z206" s="83" t="s">
        <v>78</v>
      </c>
      <c r="AA206" s="83" t="s">
        <v>78</v>
      </c>
      <c r="AB206" s="83" t="s">
        <v>78</v>
      </c>
      <c r="AC206" s="83" t="s">
        <v>78</v>
      </c>
      <c r="AD206" s="83" t="s">
        <v>78</v>
      </c>
      <c r="AE206" s="83" t="s">
        <v>78</v>
      </c>
      <c r="AF206" s="83" t="s">
        <v>78</v>
      </c>
      <c r="AG206" s="83" t="s">
        <v>78</v>
      </c>
      <c r="AH206" s="83" t="s">
        <v>78</v>
      </c>
      <c r="AI206" s="83" t="s">
        <v>78</v>
      </c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32"/>
      <c r="BZ206" s="132"/>
    </row>
    <row r="207" spans="1:78" ht="45.75" customHeight="1">
      <c r="A207" s="134">
        <v>201</v>
      </c>
      <c r="B207" s="134" t="s">
        <v>161</v>
      </c>
      <c r="C207" s="2">
        <v>42474</v>
      </c>
      <c r="D207" s="134" t="s">
        <v>446</v>
      </c>
      <c r="E207" s="134" t="s">
        <v>66</v>
      </c>
      <c r="F207" s="134" t="s">
        <v>630</v>
      </c>
      <c r="G207" s="3" t="s">
        <v>626</v>
      </c>
      <c r="H207" s="2">
        <v>41638</v>
      </c>
      <c r="I207" s="3" t="s">
        <v>625</v>
      </c>
      <c r="J207" s="134" t="s">
        <v>108</v>
      </c>
      <c r="K207" s="4" t="s">
        <v>624</v>
      </c>
      <c r="L207" s="8" t="s">
        <v>124</v>
      </c>
      <c r="M207" s="83">
        <v>78768000</v>
      </c>
      <c r="N207" s="83">
        <f>25301391.36+20000000</f>
        <v>45301391.359999999</v>
      </c>
      <c r="O207" s="83">
        <f>169000000+167100000</f>
        <v>336100000</v>
      </c>
      <c r="P207" s="83" t="s">
        <v>78</v>
      </c>
      <c r="Q207" s="83">
        <v>20000000</v>
      </c>
      <c r="R207" s="83" t="s">
        <v>78</v>
      </c>
      <c r="S207" s="83">
        <v>167100000</v>
      </c>
      <c r="T207" s="83" t="s">
        <v>78</v>
      </c>
      <c r="U207" s="83" t="s">
        <v>78</v>
      </c>
      <c r="V207" s="83" t="s">
        <v>78</v>
      </c>
      <c r="W207" s="83" t="s">
        <v>78</v>
      </c>
      <c r="X207" s="83" t="s">
        <v>78</v>
      </c>
      <c r="Y207" s="83" t="s">
        <v>78</v>
      </c>
      <c r="Z207" s="83" t="s">
        <v>78</v>
      </c>
      <c r="AA207" s="83" t="s">
        <v>78</v>
      </c>
      <c r="AB207" s="83" t="s">
        <v>78</v>
      </c>
      <c r="AC207" s="83" t="s">
        <v>78</v>
      </c>
      <c r="AD207" s="83" t="s">
        <v>78</v>
      </c>
      <c r="AE207" s="83" t="s">
        <v>78</v>
      </c>
      <c r="AF207" s="83" t="s">
        <v>78</v>
      </c>
      <c r="AG207" s="83" t="s">
        <v>78</v>
      </c>
      <c r="AH207" s="83" t="s">
        <v>78</v>
      </c>
      <c r="AI207" s="83" t="s">
        <v>78</v>
      </c>
      <c r="AJ207" s="132"/>
      <c r="AK207" s="132"/>
      <c r="AL207" s="132"/>
      <c r="AM207" s="132"/>
      <c r="AN207" s="132" t="s">
        <v>113</v>
      </c>
      <c r="AO207" s="132"/>
      <c r="AP207" s="132"/>
      <c r="AQ207" s="132"/>
      <c r="AR207" s="132"/>
      <c r="AS207" s="132" t="s">
        <v>113</v>
      </c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</row>
    <row r="208" spans="1:78" ht="45.75" customHeight="1">
      <c r="A208" s="134">
        <v>202</v>
      </c>
      <c r="B208" s="134" t="s">
        <v>161</v>
      </c>
      <c r="C208" s="2">
        <v>42474</v>
      </c>
      <c r="D208" s="134" t="s">
        <v>446</v>
      </c>
      <c r="E208" s="134" t="s">
        <v>66</v>
      </c>
      <c r="F208" s="134" t="s">
        <v>629</v>
      </c>
      <c r="G208" s="3" t="s">
        <v>626</v>
      </c>
      <c r="H208" s="2">
        <v>41638</v>
      </c>
      <c r="I208" s="3" t="s">
        <v>625</v>
      </c>
      <c r="J208" s="134" t="s">
        <v>108</v>
      </c>
      <c r="K208" s="4" t="s">
        <v>624</v>
      </c>
      <c r="L208" s="8" t="s">
        <v>124</v>
      </c>
      <c r="M208" s="83">
        <v>6403900</v>
      </c>
      <c r="N208" s="83">
        <v>12837047.370000001</v>
      </c>
      <c r="O208" s="83" t="s">
        <v>78</v>
      </c>
      <c r="P208" s="83">
        <v>6403900</v>
      </c>
      <c r="Q208" s="83">
        <v>2837047.37</v>
      </c>
      <c r="R208" s="83" t="s">
        <v>78</v>
      </c>
      <c r="S208" s="83" t="s">
        <v>78</v>
      </c>
      <c r="T208" s="83" t="s">
        <v>78</v>
      </c>
      <c r="U208" s="83" t="s">
        <v>78</v>
      </c>
      <c r="V208" s="83" t="s">
        <v>78</v>
      </c>
      <c r="W208" s="83" t="s">
        <v>78</v>
      </c>
      <c r="X208" s="83" t="s">
        <v>78</v>
      </c>
      <c r="Y208" s="83" t="s">
        <v>78</v>
      </c>
      <c r="Z208" s="83" t="s">
        <v>78</v>
      </c>
      <c r="AA208" s="83" t="s">
        <v>78</v>
      </c>
      <c r="AB208" s="83" t="s">
        <v>78</v>
      </c>
      <c r="AC208" s="83" t="s">
        <v>78</v>
      </c>
      <c r="AD208" s="83" t="s">
        <v>78</v>
      </c>
      <c r="AE208" s="83" t="s">
        <v>78</v>
      </c>
      <c r="AF208" s="83" t="s">
        <v>78</v>
      </c>
      <c r="AG208" s="83" t="s">
        <v>78</v>
      </c>
      <c r="AH208" s="83" t="s">
        <v>78</v>
      </c>
      <c r="AI208" s="83" t="s">
        <v>78</v>
      </c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 t="s">
        <v>113</v>
      </c>
      <c r="AT208" s="132"/>
      <c r="AU208" s="132"/>
      <c r="AV208" s="132"/>
      <c r="AW208" s="132"/>
      <c r="AX208" s="132"/>
      <c r="AY208" s="132" t="s">
        <v>113</v>
      </c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2"/>
      <c r="BR208" s="132"/>
      <c r="BS208" s="132"/>
      <c r="BT208" s="132"/>
      <c r="BU208" s="132"/>
      <c r="BV208" s="132"/>
      <c r="BW208" s="132"/>
      <c r="BX208" s="132"/>
      <c r="BY208" s="132"/>
      <c r="BZ208" s="132"/>
    </row>
    <row r="209" spans="1:78" ht="45.75" customHeight="1">
      <c r="A209" s="134">
        <v>203</v>
      </c>
      <c r="B209" s="134" t="s">
        <v>161</v>
      </c>
      <c r="C209" s="2">
        <v>42474</v>
      </c>
      <c r="D209" s="134" t="s">
        <v>446</v>
      </c>
      <c r="E209" s="134" t="s">
        <v>66</v>
      </c>
      <c r="F209" s="134" t="s">
        <v>628</v>
      </c>
      <c r="G209" s="3" t="s">
        <v>626</v>
      </c>
      <c r="H209" s="2">
        <v>41638</v>
      </c>
      <c r="I209" s="3" t="s">
        <v>625</v>
      </c>
      <c r="J209" s="134" t="s">
        <v>108</v>
      </c>
      <c r="K209" s="4" t="s">
        <v>624</v>
      </c>
      <c r="L209" s="8" t="s">
        <v>124</v>
      </c>
      <c r="M209" s="83" t="s">
        <v>78</v>
      </c>
      <c r="N209" s="83">
        <v>356575711.5</v>
      </c>
      <c r="O209" s="83" t="s">
        <v>78</v>
      </c>
      <c r="P209" s="83" t="s">
        <v>78</v>
      </c>
      <c r="Q209" s="83">
        <v>177487621</v>
      </c>
      <c r="R209" s="83" t="s">
        <v>78</v>
      </c>
      <c r="S209" s="83" t="s">
        <v>78</v>
      </c>
      <c r="T209" s="83" t="s">
        <v>78</v>
      </c>
      <c r="U209" s="83" t="s">
        <v>78</v>
      </c>
      <c r="V209" s="83" t="s">
        <v>78</v>
      </c>
      <c r="W209" s="83" t="s">
        <v>78</v>
      </c>
      <c r="X209" s="83" t="s">
        <v>78</v>
      </c>
      <c r="Y209" s="83" t="s">
        <v>78</v>
      </c>
      <c r="Z209" s="83" t="s">
        <v>78</v>
      </c>
      <c r="AA209" s="83" t="s">
        <v>78</v>
      </c>
      <c r="AB209" s="83" t="s">
        <v>78</v>
      </c>
      <c r="AC209" s="83" t="s">
        <v>78</v>
      </c>
      <c r="AD209" s="83" t="s">
        <v>78</v>
      </c>
      <c r="AE209" s="83" t="s">
        <v>78</v>
      </c>
      <c r="AF209" s="83" t="s">
        <v>78</v>
      </c>
      <c r="AG209" s="83" t="s">
        <v>78</v>
      </c>
      <c r="AH209" s="83" t="s">
        <v>78</v>
      </c>
      <c r="AI209" s="83" t="s">
        <v>78</v>
      </c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132"/>
      <c r="BZ209" s="132"/>
    </row>
    <row r="210" spans="1:78" ht="45.75" customHeight="1">
      <c r="A210" s="134">
        <v>204</v>
      </c>
      <c r="B210" s="134" t="s">
        <v>161</v>
      </c>
      <c r="C210" s="2">
        <v>42474</v>
      </c>
      <c r="D210" s="134" t="s">
        <v>446</v>
      </c>
      <c r="E210" s="134" t="s">
        <v>66</v>
      </c>
      <c r="F210" s="134" t="s">
        <v>450</v>
      </c>
      <c r="G210" s="3" t="s">
        <v>626</v>
      </c>
      <c r="H210" s="2">
        <v>41638</v>
      </c>
      <c r="I210" s="3" t="s">
        <v>625</v>
      </c>
      <c r="J210" s="134" t="s">
        <v>56</v>
      </c>
      <c r="K210" s="4" t="s">
        <v>624</v>
      </c>
      <c r="L210" s="8" t="s">
        <v>124</v>
      </c>
      <c r="M210" s="83">
        <v>356342800</v>
      </c>
      <c r="N210" s="83">
        <v>94595868.420000002</v>
      </c>
      <c r="O210" s="83" t="s">
        <v>78</v>
      </c>
      <c r="P210" s="83">
        <v>181713500</v>
      </c>
      <c r="Q210" s="83">
        <v>45063868.420000002</v>
      </c>
      <c r="R210" s="83" t="s">
        <v>78</v>
      </c>
      <c r="S210" s="83" t="s">
        <v>78</v>
      </c>
      <c r="T210" s="83" t="s">
        <v>78</v>
      </c>
      <c r="U210" s="83" t="s">
        <v>78</v>
      </c>
      <c r="V210" s="83" t="s">
        <v>78</v>
      </c>
      <c r="W210" s="83" t="s">
        <v>78</v>
      </c>
      <c r="X210" s="83" t="s">
        <v>78</v>
      </c>
      <c r="Y210" s="83" t="s">
        <v>78</v>
      </c>
      <c r="Z210" s="83" t="s">
        <v>78</v>
      </c>
      <c r="AA210" s="83" t="s">
        <v>78</v>
      </c>
      <c r="AB210" s="83" t="s">
        <v>78</v>
      </c>
      <c r="AC210" s="83" t="s">
        <v>78</v>
      </c>
      <c r="AD210" s="83" t="s">
        <v>78</v>
      </c>
      <c r="AE210" s="83" t="s">
        <v>78</v>
      </c>
      <c r="AF210" s="83" t="s">
        <v>78</v>
      </c>
      <c r="AG210" s="83" t="s">
        <v>78</v>
      </c>
      <c r="AH210" s="83" t="s">
        <v>78</v>
      </c>
      <c r="AI210" s="83" t="s">
        <v>78</v>
      </c>
      <c r="AJ210" s="132" t="s">
        <v>113</v>
      </c>
      <c r="AK210" s="132" t="s">
        <v>113</v>
      </c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 t="s">
        <v>113</v>
      </c>
      <c r="BL210" s="132"/>
      <c r="BM210" s="132"/>
      <c r="BN210" s="132"/>
      <c r="BO210" s="132"/>
      <c r="BP210" s="132"/>
      <c r="BQ210" s="132"/>
      <c r="BR210" s="132"/>
      <c r="BS210" s="132"/>
      <c r="BT210" s="132"/>
      <c r="BU210" s="132"/>
      <c r="BV210" s="132"/>
      <c r="BW210" s="132"/>
      <c r="BX210" s="132"/>
      <c r="BY210" s="132"/>
      <c r="BZ210" s="132"/>
    </row>
    <row r="211" spans="1:78" ht="45.75" customHeight="1">
      <c r="A211" s="134">
        <v>205</v>
      </c>
      <c r="B211" s="134" t="s">
        <v>161</v>
      </c>
      <c r="C211" s="2">
        <v>42474</v>
      </c>
      <c r="D211" s="134" t="s">
        <v>446</v>
      </c>
      <c r="E211" s="134" t="s">
        <v>66</v>
      </c>
      <c r="F211" s="134" t="s">
        <v>452</v>
      </c>
      <c r="G211" s="3" t="s">
        <v>626</v>
      </c>
      <c r="H211" s="2">
        <v>41638</v>
      </c>
      <c r="I211" s="3" t="s">
        <v>625</v>
      </c>
      <c r="J211" s="134" t="s">
        <v>56</v>
      </c>
      <c r="K211" s="4" t="s">
        <v>624</v>
      </c>
      <c r="L211" s="8" t="s">
        <v>124</v>
      </c>
      <c r="M211" s="83">
        <v>231291900</v>
      </c>
      <c r="N211" s="83">
        <v>12185100</v>
      </c>
      <c r="O211" s="83" t="s">
        <v>78</v>
      </c>
      <c r="P211" s="83">
        <v>95046200</v>
      </c>
      <c r="Q211" s="83">
        <v>5002700</v>
      </c>
      <c r="R211" s="83" t="s">
        <v>78</v>
      </c>
      <c r="S211" s="83" t="s">
        <v>78</v>
      </c>
      <c r="T211" s="83" t="s">
        <v>78</v>
      </c>
      <c r="U211" s="83" t="s">
        <v>78</v>
      </c>
      <c r="V211" s="83" t="s">
        <v>78</v>
      </c>
      <c r="W211" s="83" t="s">
        <v>78</v>
      </c>
      <c r="X211" s="83" t="s">
        <v>78</v>
      </c>
      <c r="Y211" s="83" t="s">
        <v>78</v>
      </c>
      <c r="Z211" s="83" t="s">
        <v>78</v>
      </c>
      <c r="AA211" s="83" t="s">
        <v>78</v>
      </c>
      <c r="AB211" s="83" t="s">
        <v>78</v>
      </c>
      <c r="AC211" s="83" t="s">
        <v>78</v>
      </c>
      <c r="AD211" s="83" t="s">
        <v>78</v>
      </c>
      <c r="AE211" s="83" t="s">
        <v>78</v>
      </c>
      <c r="AF211" s="83" t="s">
        <v>78</v>
      </c>
      <c r="AG211" s="83" t="s">
        <v>78</v>
      </c>
      <c r="AH211" s="83" t="s">
        <v>78</v>
      </c>
      <c r="AI211" s="83" t="s">
        <v>78</v>
      </c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 t="s">
        <v>113</v>
      </c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 t="s">
        <v>113</v>
      </c>
      <c r="BM211" s="132" t="s">
        <v>113</v>
      </c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2"/>
      <c r="BZ211" s="132"/>
    </row>
    <row r="212" spans="1:78" ht="45.75" customHeight="1">
      <c r="A212" s="134">
        <v>206</v>
      </c>
      <c r="B212" s="134" t="s">
        <v>161</v>
      </c>
      <c r="C212" s="2">
        <v>42474</v>
      </c>
      <c r="D212" s="134" t="s">
        <v>446</v>
      </c>
      <c r="E212" s="134" t="s">
        <v>66</v>
      </c>
      <c r="F212" s="134" t="s">
        <v>627</v>
      </c>
      <c r="G212" s="3" t="s">
        <v>626</v>
      </c>
      <c r="H212" s="2">
        <v>41638</v>
      </c>
      <c r="I212" s="3" t="s">
        <v>625</v>
      </c>
      <c r="J212" s="134" t="s">
        <v>56</v>
      </c>
      <c r="K212" s="4" t="s">
        <v>624</v>
      </c>
      <c r="L212" s="8" t="s">
        <v>124</v>
      </c>
      <c r="M212" s="83">
        <v>42518200</v>
      </c>
      <c r="N212" s="83">
        <v>21237800</v>
      </c>
      <c r="O212" s="83" t="s">
        <v>78</v>
      </c>
      <c r="P212" s="83" t="s">
        <v>78</v>
      </c>
      <c r="Q212" s="83">
        <v>19000000</v>
      </c>
      <c r="R212" s="83" t="s">
        <v>78</v>
      </c>
      <c r="S212" s="83" t="s">
        <v>78</v>
      </c>
      <c r="T212" s="83" t="s">
        <v>78</v>
      </c>
      <c r="U212" s="83" t="s">
        <v>78</v>
      </c>
      <c r="V212" s="83" t="s">
        <v>78</v>
      </c>
      <c r="W212" s="83" t="s">
        <v>78</v>
      </c>
      <c r="X212" s="83" t="s">
        <v>78</v>
      </c>
      <c r="Y212" s="83" t="s">
        <v>78</v>
      </c>
      <c r="Z212" s="83" t="s">
        <v>78</v>
      </c>
      <c r="AA212" s="83" t="s">
        <v>78</v>
      </c>
      <c r="AB212" s="83" t="s">
        <v>78</v>
      </c>
      <c r="AC212" s="83" t="s">
        <v>78</v>
      </c>
      <c r="AD212" s="83" t="s">
        <v>78</v>
      </c>
      <c r="AE212" s="83" t="s">
        <v>78</v>
      </c>
      <c r="AF212" s="83" t="s">
        <v>78</v>
      </c>
      <c r="AG212" s="83" t="s">
        <v>78</v>
      </c>
      <c r="AH212" s="83" t="s">
        <v>78</v>
      </c>
      <c r="AI212" s="83" t="s">
        <v>78</v>
      </c>
      <c r="AJ212" s="132"/>
      <c r="AK212" s="132" t="s">
        <v>113</v>
      </c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2"/>
      <c r="BZ212" s="132"/>
    </row>
    <row r="213" spans="1:78" ht="45.75" customHeight="1">
      <c r="A213" s="134">
        <v>207</v>
      </c>
      <c r="B213" s="134" t="s">
        <v>162</v>
      </c>
      <c r="C213" s="2">
        <v>42474</v>
      </c>
      <c r="D213" s="134" t="s">
        <v>446</v>
      </c>
      <c r="E213" s="134" t="s">
        <v>66</v>
      </c>
      <c r="F213" s="134" t="s">
        <v>492</v>
      </c>
      <c r="G213" s="3" t="s">
        <v>617</v>
      </c>
      <c r="H213" s="2">
        <v>41177</v>
      </c>
      <c r="I213" s="3" t="s">
        <v>616</v>
      </c>
      <c r="J213" s="134" t="s">
        <v>63</v>
      </c>
      <c r="K213" s="4" t="s">
        <v>615</v>
      </c>
      <c r="L213" s="8" t="s">
        <v>76</v>
      </c>
      <c r="M213" s="83">
        <v>1389929.2</v>
      </c>
      <c r="N213" s="83">
        <v>914842.9</v>
      </c>
      <c r="O213" s="83" t="s">
        <v>623</v>
      </c>
      <c r="P213" s="83">
        <v>149942</v>
      </c>
      <c r="Q213" s="83" t="s">
        <v>622</v>
      </c>
      <c r="R213" s="83" t="s">
        <v>78</v>
      </c>
      <c r="S213" s="83">
        <v>728707</v>
      </c>
      <c r="T213" s="83">
        <v>185728</v>
      </c>
      <c r="U213" s="83">
        <v>102368.4</v>
      </c>
      <c r="V213" s="83" t="s">
        <v>78</v>
      </c>
      <c r="W213" s="83">
        <v>777024</v>
      </c>
      <c r="X213" s="83">
        <v>176451</v>
      </c>
      <c r="Y213" s="83">
        <v>108102.2</v>
      </c>
      <c r="Z213" s="83" t="s">
        <v>78</v>
      </c>
      <c r="AA213" s="83">
        <v>689037</v>
      </c>
      <c r="AB213" s="83">
        <v>177504</v>
      </c>
      <c r="AC213" s="83">
        <v>117034.9</v>
      </c>
      <c r="AD213" s="83" t="s">
        <v>78</v>
      </c>
      <c r="AE213" s="83">
        <v>794894</v>
      </c>
      <c r="AF213" s="83">
        <v>179365</v>
      </c>
      <c r="AG213" s="83">
        <v>127956.9</v>
      </c>
      <c r="AH213" s="83" t="s">
        <v>78</v>
      </c>
      <c r="AI213" s="83">
        <v>836729</v>
      </c>
      <c r="AJ213" s="132" t="s">
        <v>113</v>
      </c>
      <c r="AK213" s="132" t="s">
        <v>113</v>
      </c>
      <c r="AL213" s="132" t="s">
        <v>113</v>
      </c>
      <c r="AM213" s="132"/>
      <c r="AN213" s="132"/>
      <c r="AO213" s="132"/>
      <c r="AP213" s="132"/>
      <c r="AQ213" s="132"/>
      <c r="AR213" s="132"/>
      <c r="AS213" s="132"/>
      <c r="AT213" s="132" t="s">
        <v>113</v>
      </c>
      <c r="AU213" s="132"/>
      <c r="AV213" s="132" t="s">
        <v>113</v>
      </c>
      <c r="AW213" s="132" t="s">
        <v>113</v>
      </c>
      <c r="AX213" s="132" t="s">
        <v>113</v>
      </c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2"/>
      <c r="BZ213" s="132"/>
    </row>
    <row r="214" spans="1:78" ht="45.75" customHeight="1">
      <c r="A214" s="134">
        <v>208</v>
      </c>
      <c r="B214" s="134" t="s">
        <v>162</v>
      </c>
      <c r="C214" s="2">
        <v>42475</v>
      </c>
      <c r="D214" s="134" t="s">
        <v>446</v>
      </c>
      <c r="E214" s="134" t="s">
        <v>66</v>
      </c>
      <c r="F214" s="134" t="s">
        <v>490</v>
      </c>
      <c r="G214" s="3" t="s">
        <v>617</v>
      </c>
      <c r="H214" s="2">
        <v>41177</v>
      </c>
      <c r="I214" s="3" t="s">
        <v>616</v>
      </c>
      <c r="J214" s="134" t="s">
        <v>63</v>
      </c>
      <c r="K214" s="4" t="s">
        <v>615</v>
      </c>
      <c r="L214" s="8" t="s">
        <v>76</v>
      </c>
      <c r="M214" s="83">
        <v>13137242.1</v>
      </c>
      <c r="N214" s="83">
        <v>4421556.4000000004</v>
      </c>
      <c r="O214" s="83">
        <v>12894824</v>
      </c>
      <c r="P214" s="83">
        <v>1616765</v>
      </c>
      <c r="Q214" s="83">
        <v>559687.4</v>
      </c>
      <c r="R214" s="83" t="s">
        <v>78</v>
      </c>
      <c r="S214" s="83">
        <v>1607065</v>
      </c>
      <c r="T214" s="83">
        <v>1621259</v>
      </c>
      <c r="U214" s="83">
        <v>590129.30000000005</v>
      </c>
      <c r="V214" s="83" t="s">
        <v>78</v>
      </c>
      <c r="W214" s="83">
        <v>1655533</v>
      </c>
      <c r="X214" s="83">
        <v>1650336</v>
      </c>
      <c r="Y214" s="83">
        <v>588503.5</v>
      </c>
      <c r="Z214" s="83" t="s">
        <v>78</v>
      </c>
      <c r="AA214" s="83">
        <v>1705212</v>
      </c>
      <c r="AB214" s="83">
        <v>1669283</v>
      </c>
      <c r="AC214" s="83">
        <v>596532.80000000005</v>
      </c>
      <c r="AD214" s="83" t="s">
        <v>78</v>
      </c>
      <c r="AE214" s="83">
        <v>1755033</v>
      </c>
      <c r="AF214" s="83">
        <v>1701222</v>
      </c>
      <c r="AG214" s="83">
        <v>619193.80000000005</v>
      </c>
      <c r="AH214" s="83" t="s">
        <v>78</v>
      </c>
      <c r="AI214" s="83">
        <v>1814991</v>
      </c>
      <c r="AJ214" s="132" t="s">
        <v>113</v>
      </c>
      <c r="AK214" s="132" t="s">
        <v>113</v>
      </c>
      <c r="AL214" s="132" t="s">
        <v>113</v>
      </c>
      <c r="AM214" s="132" t="s">
        <v>113</v>
      </c>
      <c r="AN214" s="132"/>
      <c r="AO214" s="132"/>
      <c r="AP214" s="132" t="s">
        <v>113</v>
      </c>
      <c r="AQ214" s="132"/>
      <c r="AR214" s="132"/>
      <c r="AS214" s="132" t="s">
        <v>113</v>
      </c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 t="s">
        <v>113</v>
      </c>
      <c r="BL214" s="132" t="s">
        <v>113</v>
      </c>
      <c r="BM214" s="132" t="s">
        <v>113</v>
      </c>
      <c r="BN214" s="132"/>
      <c r="BO214" s="132"/>
      <c r="BP214" s="132" t="s">
        <v>113</v>
      </c>
      <c r="BQ214" s="132"/>
      <c r="BR214" s="132"/>
      <c r="BS214" s="132"/>
      <c r="BT214" s="132"/>
      <c r="BU214" s="132"/>
      <c r="BV214" s="132"/>
      <c r="BW214" s="132"/>
      <c r="BX214" s="132"/>
      <c r="BY214" s="132"/>
      <c r="BZ214" s="132"/>
    </row>
    <row r="215" spans="1:78" ht="45.75" customHeight="1">
      <c r="A215" s="134">
        <v>209</v>
      </c>
      <c r="B215" s="134" t="s">
        <v>162</v>
      </c>
      <c r="C215" s="2">
        <v>42476</v>
      </c>
      <c r="D215" s="134" t="s">
        <v>446</v>
      </c>
      <c r="E215" s="134" t="s">
        <v>66</v>
      </c>
      <c r="F215" s="134" t="s">
        <v>621</v>
      </c>
      <c r="G215" s="3" t="s">
        <v>617</v>
      </c>
      <c r="H215" s="2">
        <v>41177</v>
      </c>
      <c r="I215" s="3" t="s">
        <v>616</v>
      </c>
      <c r="J215" s="134" t="s">
        <v>63</v>
      </c>
      <c r="K215" s="4" t="s">
        <v>615</v>
      </c>
      <c r="L215" s="8" t="s">
        <v>76</v>
      </c>
      <c r="M215" s="83" t="s">
        <v>620</v>
      </c>
      <c r="N215" s="83">
        <v>107183.5</v>
      </c>
      <c r="O215" s="83">
        <v>592728</v>
      </c>
      <c r="P215" s="83">
        <v>9100</v>
      </c>
      <c r="Q215" s="83">
        <v>13375</v>
      </c>
      <c r="R215" s="83" t="s">
        <v>78</v>
      </c>
      <c r="S215" s="83">
        <v>59423</v>
      </c>
      <c r="T215" s="83">
        <v>12689</v>
      </c>
      <c r="U215" s="83">
        <v>13479</v>
      </c>
      <c r="V215" s="83" t="s">
        <v>78</v>
      </c>
      <c r="W215" s="83">
        <v>46521</v>
      </c>
      <c r="X215" s="83">
        <v>12689</v>
      </c>
      <c r="Y215" s="83">
        <v>13990</v>
      </c>
      <c r="Z215" s="83" t="s">
        <v>78</v>
      </c>
      <c r="AA215" s="83">
        <v>75056</v>
      </c>
      <c r="AB215" s="83">
        <v>12689</v>
      </c>
      <c r="AC215" s="83">
        <v>14310</v>
      </c>
      <c r="AD215" s="83" t="s">
        <v>78</v>
      </c>
      <c r="AE215" s="83">
        <v>87155</v>
      </c>
      <c r="AF215" s="83">
        <v>12689</v>
      </c>
      <c r="AG215" s="83">
        <v>14434</v>
      </c>
      <c r="AH215" s="83" t="s">
        <v>78</v>
      </c>
      <c r="AI215" s="83">
        <v>56625</v>
      </c>
      <c r="AJ215" s="132"/>
      <c r="AK215" s="132"/>
      <c r="AL215" s="132"/>
      <c r="AM215" s="132"/>
      <c r="AN215" s="132" t="s">
        <v>113</v>
      </c>
      <c r="AO215" s="132"/>
      <c r="AP215" s="132"/>
      <c r="AQ215" s="132"/>
      <c r="AR215" s="132"/>
      <c r="AS215" s="132" t="s">
        <v>113</v>
      </c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</row>
    <row r="216" spans="1:78" ht="45.75" customHeight="1">
      <c r="A216" s="134">
        <v>210</v>
      </c>
      <c r="B216" s="134" t="s">
        <v>162</v>
      </c>
      <c r="C216" s="2">
        <v>42477</v>
      </c>
      <c r="D216" s="134" t="s">
        <v>446</v>
      </c>
      <c r="E216" s="134" t="s">
        <v>66</v>
      </c>
      <c r="F216" s="134" t="s">
        <v>464</v>
      </c>
      <c r="G216" s="3" t="s">
        <v>617</v>
      </c>
      <c r="H216" s="2">
        <v>41177</v>
      </c>
      <c r="I216" s="3" t="s">
        <v>616</v>
      </c>
      <c r="J216" s="134" t="s">
        <v>63</v>
      </c>
      <c r="K216" s="4" t="s">
        <v>615</v>
      </c>
      <c r="L216" s="8" t="s">
        <v>76</v>
      </c>
      <c r="M216" s="83">
        <v>320458.59999999998</v>
      </c>
      <c r="N216" s="83" t="s">
        <v>619</v>
      </c>
      <c r="O216" s="83">
        <v>583285</v>
      </c>
      <c r="P216" s="83">
        <v>41184</v>
      </c>
      <c r="Q216" s="83">
        <v>25711</v>
      </c>
      <c r="R216" s="83" t="s">
        <v>78</v>
      </c>
      <c r="S216" s="83">
        <v>72186</v>
      </c>
      <c r="T216" s="83">
        <v>38920</v>
      </c>
      <c r="U216" s="83">
        <v>29210.6</v>
      </c>
      <c r="V216" s="83" t="s">
        <v>78</v>
      </c>
      <c r="W216" s="83">
        <v>73919</v>
      </c>
      <c r="X216" s="83">
        <v>38920</v>
      </c>
      <c r="Y216" s="83">
        <v>29210.6</v>
      </c>
      <c r="Z216" s="83" t="s">
        <v>78</v>
      </c>
      <c r="AA216" s="83">
        <v>75882</v>
      </c>
      <c r="AB216" s="83">
        <v>38920</v>
      </c>
      <c r="AC216" s="83">
        <v>29210.6</v>
      </c>
      <c r="AD216" s="83" t="s">
        <v>78</v>
      </c>
      <c r="AE216" s="83">
        <v>77850</v>
      </c>
      <c r="AF216" s="83">
        <v>38920</v>
      </c>
      <c r="AG216" s="83">
        <v>29210.6</v>
      </c>
      <c r="AH216" s="83" t="s">
        <v>78</v>
      </c>
      <c r="AI216" s="83">
        <v>79997</v>
      </c>
      <c r="AJ216" s="132" t="s">
        <v>113</v>
      </c>
      <c r="AK216" s="132" t="s">
        <v>113</v>
      </c>
      <c r="AL216" s="132"/>
      <c r="AM216" s="132" t="s">
        <v>113</v>
      </c>
      <c r="AN216" s="132"/>
      <c r="AO216" s="132" t="s">
        <v>113</v>
      </c>
      <c r="AP216" s="132"/>
      <c r="AQ216" s="132"/>
      <c r="AR216" s="132"/>
      <c r="AS216" s="132" t="s">
        <v>113</v>
      </c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2"/>
      <c r="BZ216" s="132"/>
    </row>
    <row r="217" spans="1:78" ht="45.75" customHeight="1">
      <c r="A217" s="134">
        <v>211</v>
      </c>
      <c r="B217" s="134" t="s">
        <v>162</v>
      </c>
      <c r="C217" s="2">
        <v>42478</v>
      </c>
      <c r="D217" s="134" t="s">
        <v>446</v>
      </c>
      <c r="E217" s="134" t="s">
        <v>66</v>
      </c>
      <c r="F217" s="134" t="s">
        <v>618</v>
      </c>
      <c r="G217" s="3" t="s">
        <v>617</v>
      </c>
      <c r="H217" s="2">
        <v>41177</v>
      </c>
      <c r="I217" s="3" t="s">
        <v>616</v>
      </c>
      <c r="J217" s="134" t="s">
        <v>63</v>
      </c>
      <c r="K217" s="4" t="s">
        <v>615</v>
      </c>
      <c r="L217" s="8" t="s">
        <v>76</v>
      </c>
      <c r="M217" s="83" t="s">
        <v>78</v>
      </c>
      <c r="N217" s="83">
        <v>535602.5</v>
      </c>
      <c r="O217" s="83">
        <v>3119400</v>
      </c>
      <c r="P217" s="83" t="s">
        <v>78</v>
      </c>
      <c r="Q217" s="83">
        <v>53608.800000000003</v>
      </c>
      <c r="R217" s="83" t="s">
        <v>78</v>
      </c>
      <c r="S217" s="83">
        <v>365850</v>
      </c>
      <c r="T217" s="83" t="s">
        <v>78</v>
      </c>
      <c r="U217" s="83">
        <v>80350</v>
      </c>
      <c r="V217" s="83" t="s">
        <v>78</v>
      </c>
      <c r="W217" s="83">
        <v>408150</v>
      </c>
      <c r="X217" s="83" t="s">
        <v>78</v>
      </c>
      <c r="Y217" s="83">
        <v>82950</v>
      </c>
      <c r="Z217" s="83" t="s">
        <v>78</v>
      </c>
      <c r="AA217" s="83">
        <v>431550</v>
      </c>
      <c r="AB217" s="83" t="s">
        <v>78</v>
      </c>
      <c r="AC217" s="83">
        <v>86950</v>
      </c>
      <c r="AD217" s="83" t="s">
        <v>78</v>
      </c>
      <c r="AE217" s="83">
        <v>467550</v>
      </c>
      <c r="AF217" s="83" t="s">
        <v>78</v>
      </c>
      <c r="AG217" s="83">
        <v>96500</v>
      </c>
      <c r="AH217" s="83" t="s">
        <v>78</v>
      </c>
      <c r="AI217" s="83">
        <v>508500</v>
      </c>
      <c r="AJ217" s="132"/>
      <c r="AK217" s="132"/>
      <c r="AL217" s="132"/>
      <c r="AM217" s="132" t="s">
        <v>113</v>
      </c>
      <c r="AN217" s="132"/>
      <c r="AO217" s="132"/>
      <c r="AP217" s="132"/>
      <c r="AQ217" s="132"/>
      <c r="AR217" s="132" t="s">
        <v>113</v>
      </c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2"/>
      <c r="BZ217" s="132"/>
    </row>
    <row r="218" spans="1:78" ht="45.75" customHeight="1">
      <c r="A218" s="134">
        <v>212</v>
      </c>
      <c r="B218" s="134" t="s">
        <v>162</v>
      </c>
      <c r="C218" s="2">
        <v>42474</v>
      </c>
      <c r="D218" s="134" t="s">
        <v>446</v>
      </c>
      <c r="E218" s="134" t="s">
        <v>66</v>
      </c>
      <c r="F218" s="134" t="s">
        <v>460</v>
      </c>
      <c r="G218" s="3" t="s">
        <v>617</v>
      </c>
      <c r="H218" s="2">
        <v>41177</v>
      </c>
      <c r="I218" s="3" t="s">
        <v>616</v>
      </c>
      <c r="J218" s="134" t="s">
        <v>63</v>
      </c>
      <c r="K218" s="4" t="s">
        <v>615</v>
      </c>
      <c r="L218" s="8" t="s">
        <v>76</v>
      </c>
      <c r="M218" s="83">
        <v>660599</v>
      </c>
      <c r="N218" s="83">
        <f>1171308+134204</f>
        <v>1305512</v>
      </c>
      <c r="O218" s="83">
        <v>389619</v>
      </c>
      <c r="P218" s="83">
        <v>85316</v>
      </c>
      <c r="Q218" s="83">
        <v>135177</v>
      </c>
      <c r="R218" s="83">
        <v>15643</v>
      </c>
      <c r="S218" s="83">
        <v>44131</v>
      </c>
      <c r="T218" s="83">
        <v>105284</v>
      </c>
      <c r="U218" s="83">
        <v>151112</v>
      </c>
      <c r="V218" s="83">
        <v>17248</v>
      </c>
      <c r="W218" s="83">
        <v>50619</v>
      </c>
      <c r="X218" s="83">
        <v>121412</v>
      </c>
      <c r="Y218" s="83">
        <v>186987</v>
      </c>
      <c r="Z218" s="83">
        <v>21639</v>
      </c>
      <c r="AA218" s="83">
        <v>61046</v>
      </c>
      <c r="AB218" s="83">
        <v>142537</v>
      </c>
      <c r="AC218" s="83">
        <v>215045</v>
      </c>
      <c r="AD218" s="83">
        <v>24546</v>
      </c>
      <c r="AE218" s="83">
        <v>72034</v>
      </c>
      <c r="AF218" s="83">
        <v>660599</v>
      </c>
      <c r="AG218" s="83">
        <v>252461</v>
      </c>
      <c r="AH218" s="83">
        <v>28816</v>
      </c>
      <c r="AI218" s="83">
        <v>84569</v>
      </c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132"/>
      <c r="BZ218" s="132"/>
    </row>
    <row r="219" spans="1:78" ht="45.75" customHeight="1">
      <c r="A219" s="134">
        <v>213</v>
      </c>
      <c r="B219" s="134" t="s">
        <v>163</v>
      </c>
      <c r="C219" s="2">
        <v>42474</v>
      </c>
      <c r="D219" s="134" t="s">
        <v>446</v>
      </c>
      <c r="E219" s="134" t="s">
        <v>66</v>
      </c>
      <c r="F219" s="134" t="s">
        <v>614</v>
      </c>
      <c r="G219" s="3" t="s">
        <v>611</v>
      </c>
      <c r="H219" s="2">
        <v>41613</v>
      </c>
      <c r="I219" s="3" t="s">
        <v>610</v>
      </c>
      <c r="J219" s="134" t="s">
        <v>108</v>
      </c>
      <c r="K219" s="4" t="s">
        <v>609</v>
      </c>
      <c r="L219" s="8" t="s">
        <v>76</v>
      </c>
      <c r="M219" s="83">
        <v>5681482.7999999998</v>
      </c>
      <c r="N219" s="83">
        <v>3433066.6</v>
      </c>
      <c r="O219" s="83">
        <v>11236453.1</v>
      </c>
      <c r="P219" s="83">
        <v>706736.6</v>
      </c>
      <c r="Q219" s="83">
        <v>432812.4</v>
      </c>
      <c r="R219" s="83" t="s">
        <v>78</v>
      </c>
      <c r="S219" s="83">
        <v>1418143.6</v>
      </c>
      <c r="T219" s="83">
        <v>779368.8</v>
      </c>
      <c r="U219" s="83">
        <v>475627.6</v>
      </c>
      <c r="V219" s="83" t="s">
        <v>78</v>
      </c>
      <c r="W219" s="83">
        <v>1563844.1</v>
      </c>
      <c r="X219" s="83">
        <v>856894.1</v>
      </c>
      <c r="Y219" s="83">
        <v>523189.5</v>
      </c>
      <c r="Z219" s="83" t="s">
        <v>78</v>
      </c>
      <c r="AA219" s="83">
        <v>1703150.2</v>
      </c>
      <c r="AB219" s="83">
        <v>948248.7</v>
      </c>
      <c r="AC219" s="83">
        <v>574508.1</v>
      </c>
      <c r="AD219" s="83" t="s">
        <v>78</v>
      </c>
      <c r="AE219" s="83">
        <v>1871325.1</v>
      </c>
      <c r="AF219" s="83">
        <v>1012111.7</v>
      </c>
      <c r="AG219" s="83">
        <v>631290.19999999995</v>
      </c>
      <c r="AH219" s="83" t="s">
        <v>78</v>
      </c>
      <c r="AI219" s="83">
        <v>2033652.1</v>
      </c>
      <c r="AJ219" s="132" t="s">
        <v>113</v>
      </c>
      <c r="AK219" s="132" t="s">
        <v>113</v>
      </c>
      <c r="AL219" s="132" t="s">
        <v>113</v>
      </c>
      <c r="AM219" s="132" t="s">
        <v>113</v>
      </c>
      <c r="AN219" s="132" t="s">
        <v>113</v>
      </c>
      <c r="AO219" s="132" t="s">
        <v>113</v>
      </c>
      <c r="AP219" s="132"/>
      <c r="AQ219" s="132"/>
      <c r="AR219" s="132" t="s">
        <v>113</v>
      </c>
      <c r="AS219" s="132"/>
      <c r="AT219" s="132" t="s">
        <v>113</v>
      </c>
      <c r="AU219" s="132"/>
      <c r="AV219" s="132" t="s">
        <v>113</v>
      </c>
      <c r="AW219" s="132" t="s">
        <v>113</v>
      </c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 t="s">
        <v>113</v>
      </c>
      <c r="BL219" s="132" t="s">
        <v>113</v>
      </c>
      <c r="BM219" s="132" t="s">
        <v>113</v>
      </c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2"/>
      <c r="BZ219" s="132"/>
    </row>
    <row r="220" spans="1:78" ht="45.75" customHeight="1">
      <c r="A220" s="134">
        <v>214</v>
      </c>
      <c r="B220" s="134" t="s">
        <v>163</v>
      </c>
      <c r="C220" s="2">
        <v>42474</v>
      </c>
      <c r="D220" s="134" t="s">
        <v>446</v>
      </c>
      <c r="E220" s="134" t="s">
        <v>66</v>
      </c>
      <c r="F220" s="134" t="s">
        <v>613</v>
      </c>
      <c r="G220" s="3" t="s">
        <v>611</v>
      </c>
      <c r="H220" s="2">
        <v>41613</v>
      </c>
      <c r="I220" s="3" t="s">
        <v>610</v>
      </c>
      <c r="J220" s="134" t="s">
        <v>108</v>
      </c>
      <c r="K220" s="4" t="s">
        <v>609</v>
      </c>
      <c r="L220" s="8" t="s">
        <v>76</v>
      </c>
      <c r="M220" s="83">
        <v>125360.8</v>
      </c>
      <c r="N220" s="83">
        <v>154013.70000000001</v>
      </c>
      <c r="O220" s="83">
        <v>197400.5</v>
      </c>
      <c r="P220" s="83">
        <v>8126</v>
      </c>
      <c r="Q220" s="83">
        <v>11700</v>
      </c>
      <c r="R220" s="83" t="s">
        <v>78</v>
      </c>
      <c r="S220" s="83">
        <v>18123.3</v>
      </c>
      <c r="T220" s="83">
        <v>14446.6</v>
      </c>
      <c r="U220" s="83">
        <v>18378.599999999999</v>
      </c>
      <c r="V220" s="83" t="s">
        <v>78</v>
      </c>
      <c r="W220" s="83">
        <v>24657.3</v>
      </c>
      <c r="X220" s="83">
        <v>20751</v>
      </c>
      <c r="Y220" s="83">
        <v>25051</v>
      </c>
      <c r="Z220" s="83" t="s">
        <v>78</v>
      </c>
      <c r="AA220" s="83">
        <v>31188.7</v>
      </c>
      <c r="AB220" s="83">
        <v>28784.799999999999</v>
      </c>
      <c r="AC220" s="83">
        <v>33313.800000000003</v>
      </c>
      <c r="AD220" s="83" t="s">
        <v>78</v>
      </c>
      <c r="AE220" s="83">
        <v>39376.800000000003</v>
      </c>
      <c r="AF220" s="83">
        <v>37000.400000000001</v>
      </c>
      <c r="AG220" s="83">
        <v>42170.3</v>
      </c>
      <c r="AH220" s="83" t="s">
        <v>78</v>
      </c>
      <c r="AI220" s="83">
        <v>47807.9</v>
      </c>
      <c r="AJ220" s="132"/>
      <c r="AK220" s="132" t="s">
        <v>113</v>
      </c>
      <c r="AL220" s="132"/>
      <c r="AM220" s="132" t="s">
        <v>113</v>
      </c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2"/>
      <c r="BZ220" s="132"/>
    </row>
    <row r="221" spans="1:78" ht="45.75" customHeight="1">
      <c r="A221" s="134">
        <v>215</v>
      </c>
      <c r="B221" s="134" t="s">
        <v>163</v>
      </c>
      <c r="C221" s="2">
        <v>42474</v>
      </c>
      <c r="D221" s="134" t="s">
        <v>446</v>
      </c>
      <c r="E221" s="134" t="s">
        <v>66</v>
      </c>
      <c r="F221" s="134" t="s">
        <v>612</v>
      </c>
      <c r="G221" s="3" t="s">
        <v>611</v>
      </c>
      <c r="H221" s="2">
        <v>41613</v>
      </c>
      <c r="I221" s="3" t="s">
        <v>610</v>
      </c>
      <c r="J221" s="134" t="s">
        <v>108</v>
      </c>
      <c r="K221" s="4" t="s">
        <v>609</v>
      </c>
      <c r="L221" s="8" t="s">
        <v>76</v>
      </c>
      <c r="M221" s="83">
        <v>567330</v>
      </c>
      <c r="N221" s="83">
        <v>1308180</v>
      </c>
      <c r="O221" s="83">
        <v>293240</v>
      </c>
      <c r="P221" s="83">
        <v>70000</v>
      </c>
      <c r="Q221" s="83">
        <v>134940</v>
      </c>
      <c r="R221" s="83">
        <v>26670</v>
      </c>
      <c r="S221" s="83">
        <v>37000</v>
      </c>
      <c r="T221" s="83">
        <v>76820</v>
      </c>
      <c r="U221" s="83">
        <v>148400</v>
      </c>
      <c r="V221" s="83">
        <v>29230</v>
      </c>
      <c r="W221" s="83">
        <v>40700</v>
      </c>
      <c r="X221" s="83">
        <v>84490</v>
      </c>
      <c r="Y221" s="83">
        <v>163140</v>
      </c>
      <c r="Z221" s="83">
        <v>32160</v>
      </c>
      <c r="AA221" s="83">
        <v>44760</v>
      </c>
      <c r="AB221" s="83">
        <v>94160</v>
      </c>
      <c r="AC221" s="83">
        <v>179430</v>
      </c>
      <c r="AD221" s="83">
        <v>35520</v>
      </c>
      <c r="AE221" s="83">
        <v>48930</v>
      </c>
      <c r="AF221" s="83">
        <v>104420</v>
      </c>
      <c r="AG221" s="83">
        <v>197250</v>
      </c>
      <c r="AH221" s="83">
        <v>39070</v>
      </c>
      <c r="AI221" s="83">
        <v>52850</v>
      </c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2"/>
      <c r="BW221" s="132"/>
      <c r="BX221" s="132"/>
      <c r="BY221" s="132"/>
      <c r="BZ221" s="132"/>
    </row>
    <row r="222" spans="1:78" ht="45.75" customHeight="1">
      <c r="A222" s="134">
        <v>216</v>
      </c>
      <c r="B222" s="134" t="s">
        <v>164</v>
      </c>
      <c r="C222" s="2">
        <v>42475</v>
      </c>
      <c r="D222" s="134" t="s">
        <v>446</v>
      </c>
      <c r="E222" s="134" t="s">
        <v>66</v>
      </c>
      <c r="F222" s="134" t="s">
        <v>492</v>
      </c>
      <c r="G222" s="3" t="s">
        <v>555</v>
      </c>
      <c r="H222" s="2">
        <v>41242</v>
      </c>
      <c r="I222" s="3" t="s">
        <v>554</v>
      </c>
      <c r="J222" s="134" t="s">
        <v>63</v>
      </c>
      <c r="K222" s="4" t="s">
        <v>553</v>
      </c>
      <c r="L222" s="8" t="s">
        <v>76</v>
      </c>
      <c r="M222" s="83">
        <v>759054.6</v>
      </c>
      <c r="N222" s="83">
        <v>421020.5</v>
      </c>
      <c r="O222" s="83">
        <v>2168583</v>
      </c>
      <c r="P222" s="83">
        <v>93694.2</v>
      </c>
      <c r="Q222" s="83">
        <v>64434.400000000001</v>
      </c>
      <c r="R222" s="83" t="s">
        <v>78</v>
      </c>
      <c r="S222" s="83" t="s">
        <v>608</v>
      </c>
      <c r="T222" s="83">
        <v>102378.7</v>
      </c>
      <c r="U222" s="83">
        <v>77867.100000000006</v>
      </c>
      <c r="V222" s="83" t="s">
        <v>78</v>
      </c>
      <c r="W222" s="83">
        <v>371614.4</v>
      </c>
      <c r="X222" s="83">
        <v>107304</v>
      </c>
      <c r="Y222" s="83">
        <v>57006</v>
      </c>
      <c r="Z222" s="83" t="s">
        <v>78</v>
      </c>
      <c r="AA222" s="83">
        <v>331107.3</v>
      </c>
      <c r="AB222" s="83">
        <v>111233.8</v>
      </c>
      <c r="AC222" s="83">
        <v>60198.1</v>
      </c>
      <c r="AD222" s="83" t="s">
        <v>78</v>
      </c>
      <c r="AE222" s="83">
        <v>358716.2</v>
      </c>
      <c r="AF222" s="83">
        <v>111977.1</v>
      </c>
      <c r="AG222" s="83" t="s">
        <v>607</v>
      </c>
      <c r="AH222" s="83" t="s">
        <v>78</v>
      </c>
      <c r="AI222" s="83">
        <v>396857.59999999998</v>
      </c>
      <c r="AJ222" s="132" t="s">
        <v>113</v>
      </c>
      <c r="AK222" s="132" t="s">
        <v>113</v>
      </c>
      <c r="AL222" s="132" t="s">
        <v>113</v>
      </c>
      <c r="AM222" s="132"/>
      <c r="AN222" s="132" t="s">
        <v>113</v>
      </c>
      <c r="AO222" s="132"/>
      <c r="AP222" s="132"/>
      <c r="AQ222" s="132"/>
      <c r="AR222" s="132"/>
      <c r="AS222" s="132"/>
      <c r="AT222" s="132" t="s">
        <v>113</v>
      </c>
      <c r="AU222" s="132"/>
      <c r="AV222" s="132" t="s">
        <v>113</v>
      </c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2"/>
      <c r="BR222" s="132"/>
      <c r="BS222" s="132"/>
      <c r="BT222" s="132"/>
      <c r="BU222" s="132"/>
      <c r="BV222" s="132"/>
      <c r="BW222" s="132"/>
      <c r="BX222" s="132"/>
      <c r="BY222" s="132"/>
      <c r="BZ222" s="132"/>
    </row>
    <row r="223" spans="1:78" ht="45.75" customHeight="1">
      <c r="A223" s="134">
        <v>217</v>
      </c>
      <c r="B223" s="134" t="s">
        <v>164</v>
      </c>
      <c r="C223" s="2">
        <v>42475</v>
      </c>
      <c r="D223" s="134" t="s">
        <v>446</v>
      </c>
      <c r="E223" s="134" t="s">
        <v>66</v>
      </c>
      <c r="F223" s="134" t="s">
        <v>490</v>
      </c>
      <c r="G223" s="3" t="s">
        <v>555</v>
      </c>
      <c r="H223" s="2">
        <v>41242</v>
      </c>
      <c r="I223" s="3" t="s">
        <v>554</v>
      </c>
      <c r="J223" s="134" t="s">
        <v>63</v>
      </c>
      <c r="K223" s="4" t="s">
        <v>553</v>
      </c>
      <c r="L223" s="8" t="s">
        <v>76</v>
      </c>
      <c r="M223" s="83" t="s">
        <v>606</v>
      </c>
      <c r="N223" s="83">
        <v>830762.3</v>
      </c>
      <c r="O223" s="83" t="s">
        <v>605</v>
      </c>
      <c r="P223" s="83" t="s">
        <v>604</v>
      </c>
      <c r="Q223" s="83">
        <v>136874.70000000001</v>
      </c>
      <c r="R223" s="83" t="s">
        <v>78</v>
      </c>
      <c r="S223" s="83">
        <v>1302983.7</v>
      </c>
      <c r="T223" s="83">
        <v>141732</v>
      </c>
      <c r="U223" s="83">
        <v>196446.1</v>
      </c>
      <c r="V223" s="83" t="s">
        <v>78</v>
      </c>
      <c r="W223" s="83" t="s">
        <v>78</v>
      </c>
      <c r="X223" s="83" t="s">
        <v>78</v>
      </c>
      <c r="Y223" s="83" t="s">
        <v>78</v>
      </c>
      <c r="Z223" s="83" t="s">
        <v>78</v>
      </c>
      <c r="AA223" s="83" t="s">
        <v>78</v>
      </c>
      <c r="AB223" s="83" t="s">
        <v>78</v>
      </c>
      <c r="AC223" s="83" t="s">
        <v>78</v>
      </c>
      <c r="AD223" s="83" t="s">
        <v>78</v>
      </c>
      <c r="AE223" s="83" t="s">
        <v>78</v>
      </c>
      <c r="AF223" s="83" t="s">
        <v>78</v>
      </c>
      <c r="AG223" s="83" t="s">
        <v>78</v>
      </c>
      <c r="AH223" s="83" t="s">
        <v>78</v>
      </c>
      <c r="AI223" s="83" t="s">
        <v>78</v>
      </c>
      <c r="AJ223" s="132" t="s">
        <v>113</v>
      </c>
      <c r="AK223" s="132" t="s">
        <v>113</v>
      </c>
      <c r="AL223" s="132" t="s">
        <v>113</v>
      </c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 t="s">
        <v>113</v>
      </c>
      <c r="BL223" s="132" t="s">
        <v>113</v>
      </c>
      <c r="BM223" s="132" t="s">
        <v>113</v>
      </c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32"/>
      <c r="BZ223" s="132"/>
    </row>
    <row r="224" spans="1:78" ht="45.75" customHeight="1">
      <c r="A224" s="134">
        <v>218</v>
      </c>
      <c r="B224" s="134" t="s">
        <v>164</v>
      </c>
      <c r="C224" s="2">
        <v>42475</v>
      </c>
      <c r="D224" s="134" t="s">
        <v>446</v>
      </c>
      <c r="E224" s="134" t="s">
        <v>66</v>
      </c>
      <c r="F224" s="134" t="s">
        <v>466</v>
      </c>
      <c r="G224" s="3" t="s">
        <v>555</v>
      </c>
      <c r="H224" s="2">
        <v>41242</v>
      </c>
      <c r="I224" s="3" t="s">
        <v>554</v>
      </c>
      <c r="J224" s="134" t="s">
        <v>63</v>
      </c>
      <c r="K224" s="4" t="s">
        <v>553</v>
      </c>
      <c r="L224" s="8" t="s">
        <v>76</v>
      </c>
      <c r="M224" s="83">
        <v>8887</v>
      </c>
      <c r="N224" s="83">
        <v>60321</v>
      </c>
      <c r="O224" s="83" t="s">
        <v>603</v>
      </c>
      <c r="P224" s="83">
        <v>584</v>
      </c>
      <c r="Q224" s="83" t="s">
        <v>602</v>
      </c>
      <c r="R224" s="83" t="s">
        <v>78</v>
      </c>
      <c r="S224" s="83">
        <v>93400</v>
      </c>
      <c r="T224" s="83">
        <v>640</v>
      </c>
      <c r="U224" s="83" t="s">
        <v>601</v>
      </c>
      <c r="V224" s="83" t="s">
        <v>78</v>
      </c>
      <c r="W224" s="83" t="s">
        <v>78</v>
      </c>
      <c r="X224" s="83" t="s">
        <v>78</v>
      </c>
      <c r="Y224" s="83" t="s">
        <v>78</v>
      </c>
      <c r="Z224" s="83" t="s">
        <v>78</v>
      </c>
      <c r="AA224" s="83" t="s">
        <v>78</v>
      </c>
      <c r="AB224" s="83" t="s">
        <v>78</v>
      </c>
      <c r="AC224" s="83" t="s">
        <v>78</v>
      </c>
      <c r="AD224" s="83" t="s">
        <v>78</v>
      </c>
      <c r="AE224" s="83" t="s">
        <v>78</v>
      </c>
      <c r="AF224" s="83" t="s">
        <v>78</v>
      </c>
      <c r="AG224" s="83" t="s">
        <v>78</v>
      </c>
      <c r="AH224" s="83" t="s">
        <v>78</v>
      </c>
      <c r="AI224" s="83" t="s">
        <v>78</v>
      </c>
      <c r="AJ224" s="132"/>
      <c r="AK224" s="132" t="s">
        <v>113</v>
      </c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  <c r="BT224" s="132"/>
      <c r="BU224" s="132"/>
      <c r="BV224" s="132"/>
      <c r="BW224" s="132"/>
      <c r="BX224" s="132"/>
      <c r="BY224" s="132"/>
      <c r="BZ224" s="132"/>
    </row>
    <row r="225" spans="1:78" ht="45.75" customHeight="1">
      <c r="A225" s="134">
        <v>219</v>
      </c>
      <c r="B225" s="134" t="s">
        <v>164</v>
      </c>
      <c r="C225" s="2">
        <v>42475</v>
      </c>
      <c r="D225" s="134" t="s">
        <v>446</v>
      </c>
      <c r="E225" s="134" t="s">
        <v>66</v>
      </c>
      <c r="F225" s="134" t="s">
        <v>464</v>
      </c>
      <c r="G225" s="3" t="s">
        <v>555</v>
      </c>
      <c r="H225" s="2">
        <v>41242</v>
      </c>
      <c r="I225" s="3" t="s">
        <v>554</v>
      </c>
      <c r="J225" s="134" t="s">
        <v>63</v>
      </c>
      <c r="K225" s="4" t="s">
        <v>553</v>
      </c>
      <c r="L225" s="8" t="s">
        <v>76</v>
      </c>
      <c r="M225" s="83" t="s">
        <v>600</v>
      </c>
      <c r="N225" s="83">
        <v>223965.2</v>
      </c>
      <c r="O225" s="83" t="s">
        <v>599</v>
      </c>
      <c r="P225" s="83">
        <v>210140</v>
      </c>
      <c r="Q225" s="83">
        <v>63126</v>
      </c>
      <c r="R225" s="83" t="s">
        <v>78</v>
      </c>
      <c r="S225" s="83">
        <v>195368</v>
      </c>
      <c r="T225" s="83">
        <v>238006</v>
      </c>
      <c r="U225" s="83">
        <v>71234</v>
      </c>
      <c r="V225" s="83" t="s">
        <v>78</v>
      </c>
      <c r="W225" s="83" t="s">
        <v>78</v>
      </c>
      <c r="X225" s="83" t="s">
        <v>78</v>
      </c>
      <c r="Y225" s="83" t="s">
        <v>78</v>
      </c>
      <c r="Z225" s="83" t="s">
        <v>78</v>
      </c>
      <c r="AA225" s="83" t="s">
        <v>78</v>
      </c>
      <c r="AB225" s="83" t="s">
        <v>78</v>
      </c>
      <c r="AC225" s="83" t="s">
        <v>78</v>
      </c>
      <c r="AD225" s="83" t="s">
        <v>78</v>
      </c>
      <c r="AE225" s="83" t="s">
        <v>78</v>
      </c>
      <c r="AF225" s="83" t="s">
        <v>78</v>
      </c>
      <c r="AG225" s="83" t="s">
        <v>78</v>
      </c>
      <c r="AH225" s="83" t="s">
        <v>78</v>
      </c>
      <c r="AI225" s="83" t="s">
        <v>78</v>
      </c>
      <c r="AJ225" s="132" t="s">
        <v>113</v>
      </c>
      <c r="AK225" s="132" t="s">
        <v>113</v>
      </c>
      <c r="AL225" s="132"/>
      <c r="AM225" s="132"/>
      <c r="AN225" s="132"/>
      <c r="AO225" s="132" t="s">
        <v>113</v>
      </c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2"/>
      <c r="BR225" s="132"/>
      <c r="BS225" s="132"/>
      <c r="BT225" s="132"/>
      <c r="BU225" s="132"/>
      <c r="BV225" s="132"/>
      <c r="BW225" s="132"/>
      <c r="BX225" s="132"/>
      <c r="BY225" s="132"/>
      <c r="BZ225" s="132"/>
    </row>
    <row r="226" spans="1:78" ht="45.75" customHeight="1">
      <c r="A226" s="134">
        <v>220</v>
      </c>
      <c r="B226" s="134" t="s">
        <v>164</v>
      </c>
      <c r="C226" s="2">
        <v>42475</v>
      </c>
      <c r="D226" s="134" t="s">
        <v>446</v>
      </c>
      <c r="E226" s="134" t="s">
        <v>66</v>
      </c>
      <c r="F226" s="134" t="s">
        <v>598</v>
      </c>
      <c r="G226" s="3" t="s">
        <v>555</v>
      </c>
      <c r="H226" s="2">
        <v>41242</v>
      </c>
      <c r="I226" s="3" t="s">
        <v>554</v>
      </c>
      <c r="J226" s="134" t="s">
        <v>63</v>
      </c>
      <c r="K226" s="4" t="s">
        <v>553</v>
      </c>
      <c r="L226" s="8" t="s">
        <v>76</v>
      </c>
      <c r="M226" s="83" t="s">
        <v>597</v>
      </c>
      <c r="N226" s="83">
        <v>97195.6</v>
      </c>
      <c r="O226" s="83">
        <v>2376308.7000000002</v>
      </c>
      <c r="P226" s="83">
        <v>294360.40000000002</v>
      </c>
      <c r="Q226" s="83">
        <v>41609.1</v>
      </c>
      <c r="R226" s="83" t="s">
        <v>78</v>
      </c>
      <c r="S226" s="83" t="s">
        <v>596</v>
      </c>
      <c r="T226" s="83">
        <v>54419.4</v>
      </c>
      <c r="U226" s="83">
        <v>4575.3</v>
      </c>
      <c r="V226" s="83" t="s">
        <v>78</v>
      </c>
      <c r="W226" s="83">
        <v>245753.4</v>
      </c>
      <c r="X226" s="83">
        <v>50196.2</v>
      </c>
      <c r="Y226" s="83" t="s">
        <v>595</v>
      </c>
      <c r="Z226" s="83" t="s">
        <v>78</v>
      </c>
      <c r="AA226" s="83">
        <v>241373.4</v>
      </c>
      <c r="AB226" s="83">
        <v>50201.599999999999</v>
      </c>
      <c r="AC226" s="83" t="s">
        <v>594</v>
      </c>
      <c r="AD226" s="83" t="s">
        <v>78</v>
      </c>
      <c r="AE226" s="83">
        <v>259478.6</v>
      </c>
      <c r="AF226" s="83" t="s">
        <v>593</v>
      </c>
      <c r="AG226" s="83">
        <v>4168.8</v>
      </c>
      <c r="AH226" s="83" t="s">
        <v>78</v>
      </c>
      <c r="AI226" s="83">
        <v>280876.90000000002</v>
      </c>
      <c r="AJ226" s="132"/>
      <c r="AK226" s="132"/>
      <c r="AL226" s="132"/>
      <c r="AM226" s="132"/>
      <c r="AN226" s="132"/>
      <c r="AO226" s="132"/>
      <c r="AP226" s="132"/>
      <c r="AQ226" s="132"/>
      <c r="AR226" s="132" t="s">
        <v>113</v>
      </c>
      <c r="AS226" s="132" t="s">
        <v>113</v>
      </c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2"/>
      <c r="BR226" s="132"/>
      <c r="BS226" s="132"/>
      <c r="BT226" s="132"/>
      <c r="BU226" s="132"/>
      <c r="BV226" s="132"/>
      <c r="BW226" s="132"/>
      <c r="BX226" s="132"/>
      <c r="BY226" s="132"/>
      <c r="BZ226" s="132"/>
    </row>
    <row r="227" spans="1:78" ht="45.75" customHeight="1">
      <c r="A227" s="134">
        <v>221</v>
      </c>
      <c r="B227" s="134" t="s">
        <v>164</v>
      </c>
      <c r="C227" s="2">
        <v>42475</v>
      </c>
      <c r="D227" s="134" t="s">
        <v>446</v>
      </c>
      <c r="E227" s="134" t="s">
        <v>66</v>
      </c>
      <c r="F227" s="134" t="s">
        <v>592</v>
      </c>
      <c r="G227" s="3" t="s">
        <v>555</v>
      </c>
      <c r="H227" s="2">
        <v>41242</v>
      </c>
      <c r="I227" s="3" t="s">
        <v>554</v>
      </c>
      <c r="J227" s="134" t="s">
        <v>56</v>
      </c>
      <c r="K227" s="4" t="s">
        <v>553</v>
      </c>
      <c r="L227" s="8" t="s">
        <v>76</v>
      </c>
      <c r="M227" s="83">
        <v>23274</v>
      </c>
      <c r="N227" s="83">
        <v>26350.720000000001</v>
      </c>
      <c r="O227" s="83" t="s">
        <v>591</v>
      </c>
      <c r="P227" s="83" t="s">
        <v>78</v>
      </c>
      <c r="Q227" s="83" t="s">
        <v>590</v>
      </c>
      <c r="R227" s="83" t="s">
        <v>78</v>
      </c>
      <c r="S227" s="83">
        <v>29458.18</v>
      </c>
      <c r="T227" s="83" t="s">
        <v>78</v>
      </c>
      <c r="U227" s="83">
        <v>4980.22</v>
      </c>
      <c r="V227" s="83" t="s">
        <v>78</v>
      </c>
      <c r="W227" s="83">
        <v>33131.9</v>
      </c>
      <c r="X227" s="83" t="s">
        <v>78</v>
      </c>
      <c r="Y227" s="83">
        <v>2312.6999999999998</v>
      </c>
      <c r="Z227" s="83" t="s">
        <v>78</v>
      </c>
      <c r="AA227" s="83" t="s">
        <v>589</v>
      </c>
      <c r="AB227" s="83" t="s">
        <v>78</v>
      </c>
      <c r="AC227" s="83">
        <v>1583.88</v>
      </c>
      <c r="AD227" s="83" t="s">
        <v>78</v>
      </c>
      <c r="AE227" s="83">
        <v>14098.12</v>
      </c>
      <c r="AF227" s="83" t="s">
        <v>78</v>
      </c>
      <c r="AG227" s="83">
        <v>2475.91</v>
      </c>
      <c r="AH227" s="83" t="s">
        <v>78</v>
      </c>
      <c r="AI227" s="83">
        <v>22038.09</v>
      </c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 t="s">
        <v>113</v>
      </c>
      <c r="AT227" s="132"/>
      <c r="AU227" s="132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2"/>
      <c r="BH227" s="132"/>
      <c r="BI227" s="132"/>
      <c r="BJ227" s="132"/>
      <c r="BK227" s="132"/>
      <c r="BL227" s="132"/>
      <c r="BM227" s="132"/>
      <c r="BN227" s="132"/>
      <c r="BO227" s="132"/>
      <c r="BP227" s="132"/>
      <c r="BQ227" s="132"/>
      <c r="BR227" s="132"/>
      <c r="BS227" s="132"/>
      <c r="BT227" s="132"/>
      <c r="BU227" s="132"/>
      <c r="BV227" s="132"/>
      <c r="BW227" s="132"/>
      <c r="BX227" s="132"/>
      <c r="BY227" s="132"/>
      <c r="BZ227" s="132"/>
    </row>
    <row r="228" spans="1:78" ht="45.75" customHeight="1">
      <c r="A228" s="134">
        <v>222</v>
      </c>
      <c r="B228" s="134" t="s">
        <v>164</v>
      </c>
      <c r="C228" s="2">
        <v>42475</v>
      </c>
      <c r="D228" s="134" t="s">
        <v>446</v>
      </c>
      <c r="E228" s="134" t="s">
        <v>445</v>
      </c>
      <c r="F228" s="134" t="s">
        <v>588</v>
      </c>
      <c r="G228" s="3" t="s">
        <v>555</v>
      </c>
      <c r="H228" s="2">
        <v>41242</v>
      </c>
      <c r="I228" s="3" t="s">
        <v>554</v>
      </c>
      <c r="J228" s="134" t="s">
        <v>447</v>
      </c>
      <c r="K228" s="4" t="s">
        <v>553</v>
      </c>
      <c r="L228" s="8" t="s">
        <v>76</v>
      </c>
      <c r="M228" s="83" t="s">
        <v>78</v>
      </c>
      <c r="N228" s="83">
        <v>19000</v>
      </c>
      <c r="O228" s="83" t="s">
        <v>587</v>
      </c>
      <c r="P228" s="83" t="s">
        <v>78</v>
      </c>
      <c r="Q228" s="83">
        <v>10000</v>
      </c>
      <c r="R228" s="83" t="s">
        <v>78</v>
      </c>
      <c r="S228" s="83">
        <v>18800</v>
      </c>
      <c r="T228" s="83" t="s">
        <v>78</v>
      </c>
      <c r="U228" s="83">
        <v>8000</v>
      </c>
      <c r="V228" s="83" t="s">
        <v>78</v>
      </c>
      <c r="W228" s="83" t="s">
        <v>586</v>
      </c>
      <c r="X228" s="83" t="s">
        <v>78</v>
      </c>
      <c r="Y228" s="83" t="s">
        <v>78</v>
      </c>
      <c r="Z228" s="83" t="s">
        <v>78</v>
      </c>
      <c r="AA228" s="83" t="s">
        <v>78</v>
      </c>
      <c r="AB228" s="83" t="s">
        <v>78</v>
      </c>
      <c r="AC228" s="83" t="s">
        <v>78</v>
      </c>
      <c r="AD228" s="83" t="s">
        <v>78</v>
      </c>
      <c r="AE228" s="83" t="s">
        <v>78</v>
      </c>
      <c r="AF228" s="83" t="s">
        <v>78</v>
      </c>
      <c r="AG228" s="83" t="s">
        <v>78</v>
      </c>
      <c r="AH228" s="83" t="s">
        <v>78</v>
      </c>
      <c r="AI228" s="83" t="s">
        <v>78</v>
      </c>
      <c r="AJ228" s="132"/>
      <c r="AK228" s="132"/>
      <c r="AL228" s="132"/>
      <c r="AM228" s="132" t="s">
        <v>113</v>
      </c>
      <c r="AN228" s="132"/>
      <c r="AO228" s="132"/>
      <c r="AP228" s="132"/>
      <c r="AQ228" s="132"/>
      <c r="AR228" s="132"/>
      <c r="AS228" s="132" t="s">
        <v>113</v>
      </c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  <c r="BQ228" s="132"/>
      <c r="BR228" s="132"/>
      <c r="BS228" s="132"/>
      <c r="BT228" s="132"/>
      <c r="BU228" s="132"/>
      <c r="BV228" s="132"/>
      <c r="BW228" s="132"/>
      <c r="BX228" s="132"/>
      <c r="BY228" s="132"/>
      <c r="BZ228" s="132"/>
    </row>
    <row r="229" spans="1:78" ht="45.75" customHeight="1">
      <c r="A229" s="134">
        <v>223</v>
      </c>
      <c r="B229" s="134" t="s">
        <v>164</v>
      </c>
      <c r="C229" s="2">
        <v>42475</v>
      </c>
      <c r="D229" s="134" t="s">
        <v>446</v>
      </c>
      <c r="E229" s="134" t="s">
        <v>445</v>
      </c>
      <c r="F229" s="134" t="s">
        <v>585</v>
      </c>
      <c r="G229" s="3" t="s">
        <v>555</v>
      </c>
      <c r="H229" s="2">
        <v>41242</v>
      </c>
      <c r="I229" s="3" t="s">
        <v>554</v>
      </c>
      <c r="J229" s="134" t="s">
        <v>447</v>
      </c>
      <c r="K229" s="4" t="s">
        <v>553</v>
      </c>
      <c r="L229" s="8" t="s">
        <v>76</v>
      </c>
      <c r="M229" s="83" t="s">
        <v>78</v>
      </c>
      <c r="N229" s="83">
        <v>38250</v>
      </c>
      <c r="O229" s="83">
        <v>157132</v>
      </c>
      <c r="P229" s="83" t="s">
        <v>78</v>
      </c>
      <c r="Q229" s="83">
        <v>14000</v>
      </c>
      <c r="R229" s="83" t="s">
        <v>78</v>
      </c>
      <c r="S229" s="83">
        <v>51000</v>
      </c>
      <c r="T229" s="83" t="s">
        <v>78</v>
      </c>
      <c r="U229" s="83">
        <v>16750</v>
      </c>
      <c r="V229" s="83" t="s">
        <v>78</v>
      </c>
      <c r="W229" s="83" t="s">
        <v>584</v>
      </c>
      <c r="X229" s="83" t="s">
        <v>78</v>
      </c>
      <c r="Y229" s="83" t="s">
        <v>78</v>
      </c>
      <c r="Z229" s="83" t="s">
        <v>78</v>
      </c>
      <c r="AA229" s="83" t="s">
        <v>78</v>
      </c>
      <c r="AB229" s="83" t="s">
        <v>78</v>
      </c>
      <c r="AC229" s="83" t="s">
        <v>78</v>
      </c>
      <c r="AD229" s="83" t="s">
        <v>78</v>
      </c>
      <c r="AE229" s="83" t="s">
        <v>78</v>
      </c>
      <c r="AF229" s="83" t="s">
        <v>78</v>
      </c>
      <c r="AG229" s="83" t="s">
        <v>78</v>
      </c>
      <c r="AH229" s="83" t="s">
        <v>78</v>
      </c>
      <c r="AI229" s="83" t="s">
        <v>78</v>
      </c>
      <c r="AJ229" s="132"/>
      <c r="AK229" s="132"/>
      <c r="AL229" s="132"/>
      <c r="AM229" s="132" t="s">
        <v>113</v>
      </c>
      <c r="AN229" s="132"/>
      <c r="AO229" s="132"/>
      <c r="AP229" s="132"/>
      <c r="AQ229" s="132"/>
      <c r="AR229" s="132"/>
      <c r="AS229" s="132" t="s">
        <v>113</v>
      </c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  <c r="BQ229" s="132"/>
      <c r="BR229" s="132"/>
      <c r="BS229" s="132"/>
      <c r="BT229" s="132"/>
      <c r="BU229" s="132"/>
      <c r="BV229" s="132"/>
      <c r="BW229" s="132"/>
      <c r="BX229" s="132"/>
      <c r="BY229" s="132"/>
      <c r="BZ229" s="132"/>
    </row>
    <row r="230" spans="1:78" ht="45.75" customHeight="1">
      <c r="A230" s="134">
        <v>224</v>
      </c>
      <c r="B230" s="134" t="s">
        <v>164</v>
      </c>
      <c r="C230" s="2">
        <v>42475</v>
      </c>
      <c r="D230" s="134" t="s">
        <v>446</v>
      </c>
      <c r="E230" s="134" t="s">
        <v>445</v>
      </c>
      <c r="F230" s="134" t="s">
        <v>583</v>
      </c>
      <c r="G230" s="3" t="s">
        <v>555</v>
      </c>
      <c r="H230" s="2">
        <v>41242</v>
      </c>
      <c r="I230" s="3" t="s">
        <v>554</v>
      </c>
      <c r="J230" s="134" t="s">
        <v>133</v>
      </c>
      <c r="K230" s="4" t="s">
        <v>553</v>
      </c>
      <c r="L230" s="8" t="s">
        <v>76</v>
      </c>
      <c r="M230" s="83" t="s">
        <v>78</v>
      </c>
      <c r="N230" s="83">
        <v>17280</v>
      </c>
      <c r="O230" s="83">
        <v>275667</v>
      </c>
      <c r="P230" s="83" t="s">
        <v>78</v>
      </c>
      <c r="Q230" s="83">
        <v>8100</v>
      </c>
      <c r="R230" s="83" t="s">
        <v>78</v>
      </c>
      <c r="S230" s="83">
        <v>116990</v>
      </c>
      <c r="T230" s="83" t="s">
        <v>78</v>
      </c>
      <c r="U230" s="83" t="s">
        <v>78</v>
      </c>
      <c r="V230" s="83" t="s">
        <v>78</v>
      </c>
      <c r="W230" s="83" t="s">
        <v>78</v>
      </c>
      <c r="X230" s="83" t="s">
        <v>78</v>
      </c>
      <c r="Y230" s="83" t="s">
        <v>78</v>
      </c>
      <c r="Z230" s="83" t="s">
        <v>78</v>
      </c>
      <c r="AA230" s="83" t="s">
        <v>78</v>
      </c>
      <c r="AB230" s="83" t="s">
        <v>78</v>
      </c>
      <c r="AC230" s="83" t="s">
        <v>78</v>
      </c>
      <c r="AD230" s="83" t="s">
        <v>78</v>
      </c>
      <c r="AE230" s="83" t="s">
        <v>78</v>
      </c>
      <c r="AF230" s="83" t="s">
        <v>78</v>
      </c>
      <c r="AG230" s="83" t="s">
        <v>78</v>
      </c>
      <c r="AH230" s="83" t="s">
        <v>78</v>
      </c>
      <c r="AI230" s="83" t="s">
        <v>78</v>
      </c>
      <c r="AJ230" s="132"/>
      <c r="AK230" s="132"/>
      <c r="AL230" s="132"/>
      <c r="AM230" s="132" t="s">
        <v>113</v>
      </c>
      <c r="AN230" s="132"/>
      <c r="AO230" s="132"/>
      <c r="AP230" s="132"/>
      <c r="AQ230" s="132"/>
      <c r="AR230" s="132"/>
      <c r="AS230" s="132" t="s">
        <v>113</v>
      </c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2"/>
      <c r="BR230" s="132"/>
      <c r="BS230" s="132" t="s">
        <v>113</v>
      </c>
      <c r="BT230" s="132"/>
      <c r="BU230" s="132"/>
      <c r="BV230" s="132"/>
      <c r="BW230" s="132"/>
      <c r="BX230" s="132"/>
      <c r="BY230" s="132"/>
      <c r="BZ230" s="132"/>
    </row>
    <row r="231" spans="1:78" ht="45.75" customHeight="1">
      <c r="A231" s="134">
        <v>225</v>
      </c>
      <c r="B231" s="134" t="s">
        <v>164</v>
      </c>
      <c r="C231" s="2">
        <v>42475</v>
      </c>
      <c r="D231" s="134" t="s">
        <v>446</v>
      </c>
      <c r="E231" s="134" t="s">
        <v>445</v>
      </c>
      <c r="F231" s="134" t="s">
        <v>582</v>
      </c>
      <c r="G231" s="3" t="s">
        <v>555</v>
      </c>
      <c r="H231" s="2">
        <v>41242</v>
      </c>
      <c r="I231" s="3" t="s">
        <v>554</v>
      </c>
      <c r="J231" s="134" t="s">
        <v>447</v>
      </c>
      <c r="K231" s="4" t="s">
        <v>553</v>
      </c>
      <c r="L231" s="8" t="s">
        <v>76</v>
      </c>
      <c r="M231" s="83" t="s">
        <v>78</v>
      </c>
      <c r="N231" s="83">
        <v>142400</v>
      </c>
      <c r="O231" s="83">
        <v>1506610</v>
      </c>
      <c r="P231" s="83" t="s">
        <v>78</v>
      </c>
      <c r="Q231" s="83" t="s">
        <v>581</v>
      </c>
      <c r="R231" s="83" t="s">
        <v>78</v>
      </c>
      <c r="S231" s="83">
        <v>497080</v>
      </c>
      <c r="T231" s="83" t="s">
        <v>78</v>
      </c>
      <c r="U231" s="83" t="s">
        <v>580</v>
      </c>
      <c r="V231" s="83" t="s">
        <v>78</v>
      </c>
      <c r="W231" s="83" t="s">
        <v>579</v>
      </c>
      <c r="X231" s="83" t="s">
        <v>78</v>
      </c>
      <c r="Y231" s="83" t="s">
        <v>78</v>
      </c>
      <c r="Z231" s="83" t="s">
        <v>78</v>
      </c>
      <c r="AA231" s="83" t="s">
        <v>78</v>
      </c>
      <c r="AB231" s="83" t="s">
        <v>78</v>
      </c>
      <c r="AC231" s="83" t="s">
        <v>78</v>
      </c>
      <c r="AD231" s="83" t="s">
        <v>78</v>
      </c>
      <c r="AE231" s="83" t="s">
        <v>78</v>
      </c>
      <c r="AF231" s="83" t="s">
        <v>78</v>
      </c>
      <c r="AG231" s="83" t="s">
        <v>78</v>
      </c>
      <c r="AH231" s="83" t="s">
        <v>78</v>
      </c>
      <c r="AI231" s="83" t="s">
        <v>78</v>
      </c>
      <c r="AJ231" s="132"/>
      <c r="AK231" s="132"/>
      <c r="AL231" s="132"/>
      <c r="AM231" s="132" t="s">
        <v>113</v>
      </c>
      <c r="AN231" s="132"/>
      <c r="AO231" s="132"/>
      <c r="AP231" s="132"/>
      <c r="AQ231" s="132"/>
      <c r="AR231" s="132"/>
      <c r="AS231" s="132" t="s">
        <v>113</v>
      </c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 t="s">
        <v>113</v>
      </c>
      <c r="BN231" s="132"/>
      <c r="BO231" s="132" t="s">
        <v>113</v>
      </c>
      <c r="BP231" s="132"/>
      <c r="BQ231" s="132"/>
      <c r="BR231" s="132"/>
      <c r="BS231" s="132"/>
      <c r="BT231" s="132"/>
      <c r="BU231" s="132"/>
      <c r="BV231" s="132"/>
      <c r="BW231" s="132"/>
      <c r="BX231" s="132"/>
      <c r="BY231" s="132"/>
      <c r="BZ231" s="132"/>
    </row>
    <row r="232" spans="1:78" ht="45.75" customHeight="1">
      <c r="A232" s="134">
        <v>226</v>
      </c>
      <c r="B232" s="134" t="s">
        <v>164</v>
      </c>
      <c r="C232" s="2">
        <v>42475</v>
      </c>
      <c r="D232" s="134" t="s">
        <v>446</v>
      </c>
      <c r="E232" s="134" t="s">
        <v>445</v>
      </c>
      <c r="F232" s="134" t="s">
        <v>578</v>
      </c>
      <c r="G232" s="3" t="s">
        <v>555</v>
      </c>
      <c r="H232" s="2">
        <v>41242</v>
      </c>
      <c r="I232" s="3" t="s">
        <v>554</v>
      </c>
      <c r="J232" s="134" t="s">
        <v>447</v>
      </c>
      <c r="K232" s="4" t="s">
        <v>553</v>
      </c>
      <c r="L232" s="8" t="s">
        <v>76</v>
      </c>
      <c r="M232" s="83" t="s">
        <v>78</v>
      </c>
      <c r="N232" s="83" t="s">
        <v>577</v>
      </c>
      <c r="O232" s="83">
        <v>302230</v>
      </c>
      <c r="P232" s="83" t="s">
        <v>78</v>
      </c>
      <c r="Q232" s="83" t="s">
        <v>575</v>
      </c>
      <c r="R232" s="83" t="s">
        <v>78</v>
      </c>
      <c r="S232" s="83" t="s">
        <v>576</v>
      </c>
      <c r="T232" s="83" t="s">
        <v>78</v>
      </c>
      <c r="U232" s="83" t="s">
        <v>575</v>
      </c>
      <c r="V232" s="83" t="s">
        <v>78</v>
      </c>
      <c r="W232" s="83" t="s">
        <v>574</v>
      </c>
      <c r="X232" s="83" t="s">
        <v>78</v>
      </c>
      <c r="Y232" s="83" t="s">
        <v>78</v>
      </c>
      <c r="Z232" s="83" t="s">
        <v>78</v>
      </c>
      <c r="AA232" s="83" t="s">
        <v>78</v>
      </c>
      <c r="AB232" s="83" t="s">
        <v>78</v>
      </c>
      <c r="AC232" s="83" t="s">
        <v>78</v>
      </c>
      <c r="AD232" s="83" t="s">
        <v>78</v>
      </c>
      <c r="AE232" s="83" t="s">
        <v>78</v>
      </c>
      <c r="AF232" s="83" t="s">
        <v>78</v>
      </c>
      <c r="AG232" s="83" t="s">
        <v>78</v>
      </c>
      <c r="AH232" s="83" t="s">
        <v>78</v>
      </c>
      <c r="AI232" s="83" t="s">
        <v>78</v>
      </c>
      <c r="AJ232" s="132"/>
      <c r="AK232" s="132"/>
      <c r="AL232" s="132"/>
      <c r="AM232" s="132" t="s">
        <v>113</v>
      </c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  <c r="AY232" s="132"/>
      <c r="AZ232" s="132"/>
      <c r="BA232" s="132"/>
      <c r="BB232" s="132"/>
      <c r="BC232" s="132"/>
      <c r="BD232" s="132"/>
      <c r="BE232" s="132"/>
      <c r="BF232" s="132"/>
      <c r="BG232" s="132"/>
      <c r="BH232" s="132"/>
      <c r="BI232" s="132"/>
      <c r="BJ232" s="132"/>
      <c r="BK232" s="132"/>
      <c r="BL232" s="132"/>
      <c r="BM232" s="132"/>
      <c r="BN232" s="132"/>
      <c r="BO232" s="132"/>
      <c r="BP232" s="132"/>
      <c r="BQ232" s="132" t="s">
        <v>113</v>
      </c>
      <c r="BR232" s="132"/>
      <c r="BS232" s="132"/>
      <c r="BT232" s="132"/>
      <c r="BU232" s="132"/>
      <c r="BV232" s="132"/>
      <c r="BW232" s="132"/>
      <c r="BX232" s="132"/>
      <c r="BY232" s="132"/>
      <c r="BZ232" s="132"/>
    </row>
    <row r="233" spans="1:78" ht="45.75" customHeight="1">
      <c r="A233" s="134">
        <v>227</v>
      </c>
      <c r="B233" s="134" t="s">
        <v>164</v>
      </c>
      <c r="C233" s="2">
        <v>42475</v>
      </c>
      <c r="D233" s="134" t="s">
        <v>446</v>
      </c>
      <c r="E233" s="134" t="s">
        <v>445</v>
      </c>
      <c r="F233" s="134" t="s">
        <v>573</v>
      </c>
      <c r="G233" s="3" t="s">
        <v>555</v>
      </c>
      <c r="H233" s="2">
        <v>41242</v>
      </c>
      <c r="I233" s="3" t="s">
        <v>554</v>
      </c>
      <c r="J233" s="134" t="s">
        <v>572</v>
      </c>
      <c r="K233" s="4" t="s">
        <v>553</v>
      </c>
      <c r="L233" s="8" t="s">
        <v>76</v>
      </c>
      <c r="M233" s="83" t="s">
        <v>78</v>
      </c>
      <c r="N233" s="83" t="s">
        <v>571</v>
      </c>
      <c r="O233" s="83">
        <v>373736</v>
      </c>
      <c r="P233" s="83" t="s">
        <v>78</v>
      </c>
      <c r="Q233" s="83">
        <v>19000</v>
      </c>
      <c r="R233" s="83" t="s">
        <v>78</v>
      </c>
      <c r="S233" s="83" t="s">
        <v>570</v>
      </c>
      <c r="T233" s="83" t="s">
        <v>78</v>
      </c>
      <c r="U233" s="83">
        <v>21100</v>
      </c>
      <c r="V233" s="83" t="s">
        <v>78</v>
      </c>
      <c r="W233" s="83">
        <v>119943</v>
      </c>
      <c r="X233" s="83" t="s">
        <v>78</v>
      </c>
      <c r="Y233" s="83">
        <v>24000</v>
      </c>
      <c r="Z233" s="83" t="s">
        <v>78</v>
      </c>
      <c r="AA233" s="83" t="s">
        <v>569</v>
      </c>
      <c r="AB233" s="83" t="s">
        <v>78</v>
      </c>
      <c r="AC233" s="83" t="s">
        <v>78</v>
      </c>
      <c r="AD233" s="83" t="s">
        <v>78</v>
      </c>
      <c r="AE233" s="83" t="s">
        <v>78</v>
      </c>
      <c r="AF233" s="83" t="s">
        <v>78</v>
      </c>
      <c r="AG233" s="83" t="s">
        <v>78</v>
      </c>
      <c r="AH233" s="83" t="s">
        <v>78</v>
      </c>
      <c r="AI233" s="83" t="s">
        <v>78</v>
      </c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  <c r="BG233" s="132"/>
      <c r="BH233" s="132" t="s">
        <v>113</v>
      </c>
      <c r="BI233" s="132"/>
      <c r="BJ233" s="132"/>
      <c r="BK233" s="132"/>
      <c r="BL233" s="132"/>
      <c r="BM233" s="132"/>
      <c r="BN233" s="132"/>
      <c r="BO233" s="132"/>
      <c r="BP233" s="132"/>
      <c r="BQ233" s="132"/>
      <c r="BR233" s="132"/>
      <c r="BS233" s="132"/>
      <c r="BT233" s="132"/>
      <c r="BU233" s="132"/>
      <c r="BV233" s="132"/>
      <c r="BW233" s="132"/>
      <c r="BX233" s="132"/>
      <c r="BY233" s="132"/>
      <c r="BZ233" s="132"/>
    </row>
    <row r="234" spans="1:78" ht="45.75" customHeight="1">
      <c r="A234" s="134">
        <v>228</v>
      </c>
      <c r="B234" s="134" t="s">
        <v>164</v>
      </c>
      <c r="C234" s="2">
        <v>42475</v>
      </c>
      <c r="D234" s="134" t="s">
        <v>446</v>
      </c>
      <c r="E234" s="134" t="s">
        <v>445</v>
      </c>
      <c r="F234" s="134" t="s">
        <v>568</v>
      </c>
      <c r="G234" s="3" t="s">
        <v>555</v>
      </c>
      <c r="H234" s="2">
        <v>41242</v>
      </c>
      <c r="I234" s="3" t="s">
        <v>554</v>
      </c>
      <c r="J234" s="134" t="s">
        <v>133</v>
      </c>
      <c r="K234" s="4" t="s">
        <v>553</v>
      </c>
      <c r="L234" s="8" t="s">
        <v>518</v>
      </c>
      <c r="M234" s="83" t="s">
        <v>78</v>
      </c>
      <c r="N234" s="83" t="s">
        <v>567</v>
      </c>
      <c r="O234" s="83">
        <v>234</v>
      </c>
      <c r="P234" s="83" t="s">
        <v>78</v>
      </c>
      <c r="Q234" s="83">
        <v>22</v>
      </c>
      <c r="R234" s="83" t="s">
        <v>78</v>
      </c>
      <c r="S234" s="83">
        <v>86.4</v>
      </c>
      <c r="T234" s="83" t="s">
        <v>78</v>
      </c>
      <c r="U234" s="83" t="s">
        <v>78</v>
      </c>
      <c r="V234" s="83" t="s">
        <v>78</v>
      </c>
      <c r="W234" s="83" t="s">
        <v>78</v>
      </c>
      <c r="X234" s="83" t="s">
        <v>78</v>
      </c>
      <c r="Y234" s="83" t="s">
        <v>78</v>
      </c>
      <c r="Z234" s="83" t="s">
        <v>78</v>
      </c>
      <c r="AA234" s="83" t="s">
        <v>78</v>
      </c>
      <c r="AB234" s="83" t="s">
        <v>78</v>
      </c>
      <c r="AC234" s="83" t="s">
        <v>78</v>
      </c>
      <c r="AD234" s="83" t="s">
        <v>78</v>
      </c>
      <c r="AE234" s="83" t="s">
        <v>78</v>
      </c>
      <c r="AF234" s="83" t="s">
        <v>78</v>
      </c>
      <c r="AG234" s="83" t="s">
        <v>78</v>
      </c>
      <c r="AH234" s="83" t="s">
        <v>78</v>
      </c>
      <c r="AI234" s="83" t="s">
        <v>78</v>
      </c>
      <c r="AJ234" s="132"/>
      <c r="AK234" s="132"/>
      <c r="AL234" s="132"/>
      <c r="AM234" s="132" t="s">
        <v>113</v>
      </c>
      <c r="AN234" s="132"/>
      <c r="AO234" s="132"/>
      <c r="AP234" s="132"/>
      <c r="AQ234" s="132"/>
      <c r="AR234" s="132"/>
      <c r="AS234" s="132" t="s">
        <v>113</v>
      </c>
      <c r="AT234" s="132"/>
      <c r="AU234" s="132"/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  <c r="BG234" s="132"/>
      <c r="BH234" s="132"/>
      <c r="BI234" s="132"/>
      <c r="BJ234" s="132"/>
      <c r="BK234" s="132"/>
      <c r="BL234" s="132"/>
      <c r="BM234" s="132"/>
      <c r="BN234" s="132"/>
      <c r="BO234" s="132"/>
      <c r="BP234" s="132"/>
      <c r="BQ234" s="132"/>
      <c r="BR234" s="132"/>
      <c r="BS234" s="132"/>
      <c r="BT234" s="132"/>
      <c r="BU234" s="132"/>
      <c r="BV234" s="132"/>
      <c r="BW234" s="132"/>
      <c r="BX234" s="132"/>
      <c r="BY234" s="132"/>
      <c r="BZ234" s="132"/>
    </row>
    <row r="235" spans="1:78" ht="45.75" customHeight="1">
      <c r="A235" s="134">
        <v>229</v>
      </c>
      <c r="B235" s="134" t="s">
        <v>164</v>
      </c>
      <c r="C235" s="2">
        <v>42475</v>
      </c>
      <c r="D235" s="134" t="s">
        <v>446</v>
      </c>
      <c r="E235" s="134" t="s">
        <v>445</v>
      </c>
      <c r="F235" s="134" t="s">
        <v>566</v>
      </c>
      <c r="G235" s="3" t="s">
        <v>555</v>
      </c>
      <c r="H235" s="2">
        <v>41242</v>
      </c>
      <c r="I235" s="3" t="s">
        <v>554</v>
      </c>
      <c r="J235" s="134" t="s">
        <v>447</v>
      </c>
      <c r="K235" s="4" t="s">
        <v>553</v>
      </c>
      <c r="L235" s="8" t="s">
        <v>76</v>
      </c>
      <c r="M235" s="83" t="s">
        <v>565</v>
      </c>
      <c r="N235" s="83">
        <v>76400</v>
      </c>
      <c r="O235" s="83">
        <v>132483</v>
      </c>
      <c r="P235" s="83">
        <v>46400</v>
      </c>
      <c r="Q235" s="83">
        <v>33600</v>
      </c>
      <c r="R235" s="83" t="s">
        <v>78</v>
      </c>
      <c r="S235" s="83">
        <v>53333</v>
      </c>
      <c r="T235" s="83">
        <v>52200</v>
      </c>
      <c r="U235" s="83">
        <v>37800</v>
      </c>
      <c r="V235" s="83" t="s">
        <v>78</v>
      </c>
      <c r="W235" s="83">
        <v>60000</v>
      </c>
      <c r="X235" s="83" t="s">
        <v>78</v>
      </c>
      <c r="Y235" s="83" t="s">
        <v>78</v>
      </c>
      <c r="Z235" s="83" t="s">
        <v>78</v>
      </c>
      <c r="AA235" s="83" t="s">
        <v>78</v>
      </c>
      <c r="AB235" s="83" t="s">
        <v>78</v>
      </c>
      <c r="AC235" s="83" t="s">
        <v>78</v>
      </c>
      <c r="AD235" s="83" t="s">
        <v>78</v>
      </c>
      <c r="AE235" s="83" t="s">
        <v>78</v>
      </c>
      <c r="AF235" s="83" t="s">
        <v>78</v>
      </c>
      <c r="AG235" s="83" t="s">
        <v>78</v>
      </c>
      <c r="AH235" s="83" t="s">
        <v>78</v>
      </c>
      <c r="AI235" s="83" t="s">
        <v>78</v>
      </c>
      <c r="AJ235" s="132"/>
      <c r="AK235" s="132"/>
      <c r="AL235" s="132"/>
      <c r="AM235" s="132"/>
      <c r="AN235" s="132"/>
      <c r="AO235" s="132" t="s">
        <v>113</v>
      </c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  <c r="BQ235" s="132"/>
      <c r="BR235" s="132"/>
      <c r="BS235" s="132"/>
      <c r="BT235" s="132"/>
      <c r="BU235" s="132"/>
      <c r="BV235" s="132"/>
      <c r="BW235" s="132"/>
      <c r="BX235" s="132"/>
      <c r="BY235" s="132"/>
      <c r="BZ235" s="132"/>
    </row>
    <row r="236" spans="1:78" ht="45.75" customHeight="1">
      <c r="A236" s="134">
        <v>230</v>
      </c>
      <c r="B236" s="134" t="s">
        <v>164</v>
      </c>
      <c r="C236" s="2">
        <v>42475</v>
      </c>
      <c r="D236" s="134" t="s">
        <v>446</v>
      </c>
      <c r="E236" s="134" t="s">
        <v>445</v>
      </c>
      <c r="F236" s="134" t="s">
        <v>564</v>
      </c>
      <c r="G236" s="3" t="s">
        <v>555</v>
      </c>
      <c r="H236" s="2">
        <v>41242</v>
      </c>
      <c r="I236" s="3" t="s">
        <v>554</v>
      </c>
      <c r="J236" s="134" t="s">
        <v>447</v>
      </c>
      <c r="K236" s="4" t="s">
        <v>553</v>
      </c>
      <c r="L236" s="8" t="s">
        <v>76</v>
      </c>
      <c r="M236" s="83">
        <v>63858</v>
      </c>
      <c r="N236" s="83" t="s">
        <v>563</v>
      </c>
      <c r="O236" s="83">
        <v>9122.2999999999993</v>
      </c>
      <c r="P236" s="83" t="s">
        <v>562</v>
      </c>
      <c r="Q236" s="83">
        <v>7087.5</v>
      </c>
      <c r="R236" s="83" t="s">
        <v>78</v>
      </c>
      <c r="S236" s="83" t="s">
        <v>561</v>
      </c>
      <c r="T236" s="83">
        <v>21717.5</v>
      </c>
      <c r="U236" s="83" t="s">
        <v>560</v>
      </c>
      <c r="V236" s="83" t="s">
        <v>78</v>
      </c>
      <c r="W236" s="83">
        <v>3305.6</v>
      </c>
      <c r="X236" s="83" t="s">
        <v>78</v>
      </c>
      <c r="Y236" s="83" t="s">
        <v>78</v>
      </c>
      <c r="Z236" s="83" t="s">
        <v>78</v>
      </c>
      <c r="AA236" s="83" t="s">
        <v>78</v>
      </c>
      <c r="AB236" s="83" t="s">
        <v>78</v>
      </c>
      <c r="AC236" s="83" t="s">
        <v>78</v>
      </c>
      <c r="AD236" s="83" t="s">
        <v>78</v>
      </c>
      <c r="AE236" s="83" t="s">
        <v>78</v>
      </c>
      <c r="AF236" s="83" t="s">
        <v>78</v>
      </c>
      <c r="AG236" s="83" t="s">
        <v>78</v>
      </c>
      <c r="AH236" s="83" t="s">
        <v>78</v>
      </c>
      <c r="AI236" s="83" t="s">
        <v>78</v>
      </c>
      <c r="AJ236" s="132"/>
      <c r="AK236" s="132"/>
      <c r="AL236" s="132"/>
      <c r="AM236" s="132"/>
      <c r="AN236" s="132"/>
      <c r="AO236" s="132" t="s">
        <v>113</v>
      </c>
      <c r="AP236" s="132"/>
      <c r="AQ236" s="132"/>
      <c r="AR236" s="132"/>
      <c r="AS236" s="132"/>
      <c r="AT236" s="132"/>
      <c r="AU236" s="132"/>
      <c r="AV236" s="132"/>
      <c r="AW236" s="132"/>
      <c r="AX236" s="132"/>
      <c r="AY236" s="132"/>
      <c r="AZ236" s="132"/>
      <c r="BA236" s="132"/>
      <c r="BB236" s="132"/>
      <c r="BC236" s="132"/>
      <c r="BD236" s="132"/>
      <c r="BE236" s="132"/>
      <c r="BF236" s="132"/>
      <c r="BG236" s="132"/>
      <c r="BH236" s="132"/>
      <c r="BI236" s="132"/>
      <c r="BJ236" s="132"/>
      <c r="BK236" s="132"/>
      <c r="BL236" s="132"/>
      <c r="BM236" s="132"/>
      <c r="BN236" s="132"/>
      <c r="BO236" s="132"/>
      <c r="BP236" s="132"/>
      <c r="BQ236" s="132"/>
      <c r="BR236" s="132"/>
      <c r="BS236" s="132"/>
      <c r="BT236" s="132"/>
      <c r="BU236" s="132"/>
      <c r="BV236" s="132"/>
      <c r="BW236" s="132"/>
      <c r="BX236" s="132"/>
      <c r="BY236" s="132"/>
      <c r="BZ236" s="132"/>
    </row>
    <row r="237" spans="1:78" ht="45.75" customHeight="1">
      <c r="A237" s="134">
        <v>231</v>
      </c>
      <c r="B237" s="134" t="s">
        <v>164</v>
      </c>
      <c r="C237" s="2">
        <v>42475</v>
      </c>
      <c r="D237" s="134" t="s">
        <v>446</v>
      </c>
      <c r="E237" s="134" t="s">
        <v>445</v>
      </c>
      <c r="F237" s="134" t="s">
        <v>559</v>
      </c>
      <c r="G237" s="3" t="s">
        <v>555</v>
      </c>
      <c r="H237" s="2">
        <v>41242</v>
      </c>
      <c r="I237" s="3" t="s">
        <v>554</v>
      </c>
      <c r="J237" s="134" t="s">
        <v>447</v>
      </c>
      <c r="K237" s="4" t="s">
        <v>553</v>
      </c>
      <c r="L237" s="8" t="s">
        <v>76</v>
      </c>
      <c r="M237" s="83" t="s">
        <v>558</v>
      </c>
      <c r="N237" s="83">
        <v>25</v>
      </c>
      <c r="O237" s="83">
        <v>280</v>
      </c>
      <c r="P237" s="83" t="s">
        <v>557</v>
      </c>
      <c r="Q237" s="83">
        <v>7.5</v>
      </c>
      <c r="R237" s="83" t="s">
        <v>78</v>
      </c>
      <c r="S237" s="83">
        <v>90</v>
      </c>
      <c r="T237" s="83" t="s">
        <v>557</v>
      </c>
      <c r="U237" s="83">
        <v>7.5</v>
      </c>
      <c r="V237" s="83" t="s">
        <v>78</v>
      </c>
      <c r="W237" s="83">
        <v>90</v>
      </c>
      <c r="X237" s="83" t="s">
        <v>78</v>
      </c>
      <c r="Y237" s="83" t="s">
        <v>78</v>
      </c>
      <c r="Z237" s="83" t="s">
        <v>78</v>
      </c>
      <c r="AA237" s="83" t="s">
        <v>78</v>
      </c>
      <c r="AB237" s="83" t="s">
        <v>78</v>
      </c>
      <c r="AC237" s="83" t="s">
        <v>78</v>
      </c>
      <c r="AD237" s="83" t="s">
        <v>78</v>
      </c>
      <c r="AE237" s="83" t="s">
        <v>78</v>
      </c>
      <c r="AF237" s="83" t="s">
        <v>78</v>
      </c>
      <c r="AG237" s="83" t="s">
        <v>78</v>
      </c>
      <c r="AH237" s="83" t="s">
        <v>78</v>
      </c>
      <c r="AI237" s="83" t="s">
        <v>78</v>
      </c>
      <c r="AJ237" s="132"/>
      <c r="AK237" s="132"/>
      <c r="AL237" s="132"/>
      <c r="AM237" s="132"/>
      <c r="AN237" s="132"/>
      <c r="AO237" s="132" t="s">
        <v>113</v>
      </c>
      <c r="AP237" s="132"/>
      <c r="AQ237" s="132"/>
      <c r="AR237" s="132"/>
      <c r="AS237" s="132"/>
      <c r="AT237" s="132"/>
      <c r="AU237" s="132"/>
      <c r="AV237" s="132"/>
      <c r="AW237" s="132"/>
      <c r="AX237" s="132"/>
      <c r="AY237" s="132"/>
      <c r="AZ237" s="132"/>
      <c r="BA237" s="132"/>
      <c r="BB237" s="132"/>
      <c r="BC237" s="132"/>
      <c r="BD237" s="132"/>
      <c r="BE237" s="132"/>
      <c r="BF237" s="132"/>
      <c r="BG237" s="132"/>
      <c r="BH237" s="132"/>
      <c r="BI237" s="132"/>
      <c r="BJ237" s="132"/>
      <c r="BK237" s="132"/>
      <c r="BL237" s="132"/>
      <c r="BM237" s="132"/>
      <c r="BN237" s="132"/>
      <c r="BO237" s="132"/>
      <c r="BP237" s="132"/>
      <c r="BQ237" s="132"/>
      <c r="BR237" s="132"/>
      <c r="BS237" s="132"/>
      <c r="BT237" s="132"/>
      <c r="BU237" s="132"/>
      <c r="BV237" s="132"/>
      <c r="BW237" s="132"/>
      <c r="BX237" s="132"/>
      <c r="BY237" s="132"/>
      <c r="BZ237" s="132"/>
    </row>
    <row r="238" spans="1:78" ht="45.75" customHeight="1">
      <c r="A238" s="134">
        <v>232</v>
      </c>
      <c r="B238" s="134" t="s">
        <v>164</v>
      </c>
      <c r="C238" s="2">
        <v>42475</v>
      </c>
      <c r="D238" s="134" t="s">
        <v>446</v>
      </c>
      <c r="E238" s="134" t="s">
        <v>445</v>
      </c>
      <c r="F238" s="134" t="s">
        <v>556</v>
      </c>
      <c r="G238" s="3" t="s">
        <v>555</v>
      </c>
      <c r="H238" s="2">
        <v>41242</v>
      </c>
      <c r="I238" s="3" t="s">
        <v>554</v>
      </c>
      <c r="J238" s="134" t="s">
        <v>447</v>
      </c>
      <c r="K238" s="4" t="s">
        <v>553</v>
      </c>
      <c r="L238" s="8" t="s">
        <v>76</v>
      </c>
      <c r="M238" s="83" t="s">
        <v>552</v>
      </c>
      <c r="N238" s="83">
        <v>56909</v>
      </c>
      <c r="O238" s="83">
        <v>306080.7</v>
      </c>
      <c r="P238" s="83">
        <v>138566</v>
      </c>
      <c r="Q238" s="83">
        <v>19614</v>
      </c>
      <c r="R238" s="83" t="s">
        <v>78</v>
      </c>
      <c r="S238" s="83" t="s">
        <v>551</v>
      </c>
      <c r="T238" s="83">
        <v>157505</v>
      </c>
      <c r="U238" s="83" t="s">
        <v>550</v>
      </c>
      <c r="V238" s="83" t="s">
        <v>78</v>
      </c>
      <c r="W238" s="83" t="s">
        <v>549</v>
      </c>
      <c r="X238" s="83" t="s">
        <v>78</v>
      </c>
      <c r="Y238" s="83" t="s">
        <v>78</v>
      </c>
      <c r="Z238" s="83" t="s">
        <v>78</v>
      </c>
      <c r="AA238" s="83" t="s">
        <v>78</v>
      </c>
      <c r="AB238" s="83" t="s">
        <v>78</v>
      </c>
      <c r="AC238" s="83" t="s">
        <v>78</v>
      </c>
      <c r="AD238" s="83" t="s">
        <v>78</v>
      </c>
      <c r="AE238" s="83" t="s">
        <v>78</v>
      </c>
      <c r="AF238" s="83" t="s">
        <v>78</v>
      </c>
      <c r="AG238" s="83" t="s">
        <v>78</v>
      </c>
      <c r="AH238" s="83" t="s">
        <v>78</v>
      </c>
      <c r="AI238" s="83" t="s">
        <v>78</v>
      </c>
      <c r="AJ238" s="132"/>
      <c r="AK238" s="132"/>
      <c r="AL238" s="132"/>
      <c r="AM238" s="132"/>
      <c r="AN238" s="132"/>
      <c r="AO238" s="132" t="s">
        <v>113</v>
      </c>
      <c r="AP238" s="132"/>
      <c r="AQ238" s="132"/>
      <c r="AR238" s="132"/>
      <c r="AS238" s="132"/>
      <c r="AT238" s="132"/>
      <c r="AU238" s="132"/>
      <c r="AV238" s="132"/>
      <c r="AW238" s="132"/>
      <c r="AX238" s="132"/>
      <c r="AY238" s="132"/>
      <c r="AZ238" s="132"/>
      <c r="BA238" s="132"/>
      <c r="BB238" s="132"/>
      <c r="BC238" s="132"/>
      <c r="BD238" s="132"/>
      <c r="BE238" s="132"/>
      <c r="BF238" s="132"/>
      <c r="BG238" s="132"/>
      <c r="BH238" s="132"/>
      <c r="BI238" s="132"/>
      <c r="BJ238" s="132"/>
      <c r="BK238" s="132"/>
      <c r="BL238" s="132"/>
      <c r="BM238" s="132"/>
      <c r="BN238" s="132"/>
      <c r="BO238" s="132"/>
      <c r="BP238" s="132"/>
      <c r="BQ238" s="132"/>
      <c r="BR238" s="132"/>
      <c r="BS238" s="132"/>
      <c r="BT238" s="132"/>
      <c r="BU238" s="132"/>
      <c r="BV238" s="132"/>
      <c r="BW238" s="132"/>
      <c r="BX238" s="132"/>
      <c r="BY238" s="132"/>
      <c r="BZ238" s="132"/>
    </row>
    <row r="239" spans="1:78" ht="45.75" customHeight="1">
      <c r="A239" s="134">
        <v>233</v>
      </c>
      <c r="B239" s="134" t="s">
        <v>165</v>
      </c>
      <c r="C239" s="2">
        <v>42475</v>
      </c>
      <c r="D239" s="134" t="s">
        <v>446</v>
      </c>
      <c r="E239" s="134" t="s">
        <v>66</v>
      </c>
      <c r="F239" s="134" t="s">
        <v>548</v>
      </c>
      <c r="G239" s="3" t="s">
        <v>526</v>
      </c>
      <c r="H239" s="2">
        <v>41561</v>
      </c>
      <c r="I239" s="3" t="s">
        <v>521</v>
      </c>
      <c r="J239" s="134" t="s">
        <v>108</v>
      </c>
      <c r="K239" s="4" t="s">
        <v>525</v>
      </c>
      <c r="L239" s="8" t="s">
        <v>76</v>
      </c>
      <c r="M239" s="83" t="s">
        <v>547</v>
      </c>
      <c r="N239" s="83">
        <v>1626559.3</v>
      </c>
      <c r="O239" s="83" t="s">
        <v>78</v>
      </c>
      <c r="P239" s="83" t="s">
        <v>546</v>
      </c>
      <c r="Q239" s="83" t="s">
        <v>545</v>
      </c>
      <c r="R239" s="83" t="s">
        <v>78</v>
      </c>
      <c r="S239" s="83" t="s">
        <v>78</v>
      </c>
      <c r="T239" s="83" t="s">
        <v>544</v>
      </c>
      <c r="U239" s="83">
        <v>177835</v>
      </c>
      <c r="V239" s="83" t="s">
        <v>78</v>
      </c>
      <c r="W239" s="83" t="s">
        <v>78</v>
      </c>
      <c r="X239" s="83">
        <v>697747</v>
      </c>
      <c r="Y239" s="83">
        <v>310111</v>
      </c>
      <c r="Z239" s="83" t="s">
        <v>78</v>
      </c>
      <c r="AA239" s="83" t="s">
        <v>78</v>
      </c>
      <c r="AB239" s="83">
        <v>705118</v>
      </c>
      <c r="AC239" s="83" t="s">
        <v>543</v>
      </c>
      <c r="AD239" s="83" t="s">
        <v>78</v>
      </c>
      <c r="AE239" s="83" t="s">
        <v>78</v>
      </c>
      <c r="AF239" s="83" t="s">
        <v>542</v>
      </c>
      <c r="AG239" s="83">
        <v>321546</v>
      </c>
      <c r="AH239" s="83" t="s">
        <v>78</v>
      </c>
      <c r="AI239" s="83" t="s">
        <v>78</v>
      </c>
      <c r="AJ239" s="132" t="s">
        <v>113</v>
      </c>
      <c r="AK239" s="132" t="s">
        <v>113</v>
      </c>
      <c r="AL239" s="132" t="s">
        <v>113</v>
      </c>
      <c r="AM239" s="132" t="s">
        <v>113</v>
      </c>
      <c r="AN239" s="132"/>
      <c r="AO239" s="132"/>
      <c r="AP239" s="132"/>
      <c r="AQ239" s="132"/>
      <c r="AR239" s="132"/>
      <c r="AS239" s="132" t="s">
        <v>113</v>
      </c>
      <c r="AT239" s="132" t="s">
        <v>113</v>
      </c>
      <c r="AU239" s="132"/>
      <c r="AV239" s="132" t="s">
        <v>113</v>
      </c>
      <c r="AW239" s="132" t="s">
        <v>113</v>
      </c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 t="s">
        <v>113</v>
      </c>
      <c r="BH239" s="132" t="s">
        <v>113</v>
      </c>
      <c r="BI239" s="132" t="s">
        <v>113</v>
      </c>
      <c r="BJ239" s="132" t="s">
        <v>113</v>
      </c>
      <c r="BK239" s="132"/>
      <c r="BL239" s="132"/>
      <c r="BM239" s="132"/>
      <c r="BN239" s="132"/>
      <c r="BO239" s="132"/>
      <c r="BP239" s="132"/>
      <c r="BQ239" s="132"/>
      <c r="BR239" s="132"/>
      <c r="BS239" s="132"/>
      <c r="BT239" s="132"/>
      <c r="BU239" s="132"/>
      <c r="BV239" s="132"/>
      <c r="BW239" s="132"/>
      <c r="BX239" s="132"/>
      <c r="BY239" s="132"/>
      <c r="BZ239" s="132"/>
    </row>
    <row r="240" spans="1:78" ht="45.75" customHeight="1">
      <c r="A240" s="134">
        <v>234</v>
      </c>
      <c r="B240" s="134" t="s">
        <v>165</v>
      </c>
      <c r="C240" s="2">
        <v>42475</v>
      </c>
      <c r="D240" s="134" t="s">
        <v>446</v>
      </c>
      <c r="E240" s="134" t="s">
        <v>66</v>
      </c>
      <c r="F240" s="134" t="s">
        <v>541</v>
      </c>
      <c r="G240" s="3" t="s">
        <v>526</v>
      </c>
      <c r="H240" s="2">
        <v>41561</v>
      </c>
      <c r="I240" s="3" t="s">
        <v>521</v>
      </c>
      <c r="J240" s="134" t="s">
        <v>108</v>
      </c>
      <c r="K240" s="4" t="s">
        <v>525</v>
      </c>
      <c r="L240" s="8" t="s">
        <v>76</v>
      </c>
      <c r="M240" s="83" t="s">
        <v>540</v>
      </c>
      <c r="N240" s="83" t="s">
        <v>539</v>
      </c>
      <c r="O240" s="83" t="s">
        <v>78</v>
      </c>
      <c r="P240" s="83" t="s">
        <v>538</v>
      </c>
      <c r="Q240" s="83" t="s">
        <v>537</v>
      </c>
      <c r="R240" s="83" t="s">
        <v>78</v>
      </c>
      <c r="S240" s="83" t="s">
        <v>78</v>
      </c>
      <c r="T240" s="83" t="s">
        <v>536</v>
      </c>
      <c r="U240" s="83">
        <v>163745</v>
      </c>
      <c r="V240" s="83" t="s">
        <v>78</v>
      </c>
      <c r="W240" s="83" t="s">
        <v>78</v>
      </c>
      <c r="X240" s="83" t="s">
        <v>535</v>
      </c>
      <c r="Y240" s="83" t="s">
        <v>534</v>
      </c>
      <c r="Z240" s="83" t="s">
        <v>78</v>
      </c>
      <c r="AA240" s="83" t="s">
        <v>78</v>
      </c>
      <c r="AB240" s="83">
        <v>103966</v>
      </c>
      <c r="AC240" s="83">
        <v>505835</v>
      </c>
      <c r="AD240" s="83" t="s">
        <v>78</v>
      </c>
      <c r="AE240" s="83" t="s">
        <v>78</v>
      </c>
      <c r="AF240" s="83" t="s">
        <v>533</v>
      </c>
      <c r="AG240" s="83" t="s">
        <v>532</v>
      </c>
      <c r="AH240" s="83" t="s">
        <v>78</v>
      </c>
      <c r="AI240" s="83" t="s">
        <v>78</v>
      </c>
      <c r="AJ240" s="132" t="s">
        <v>113</v>
      </c>
      <c r="AK240" s="132" t="s">
        <v>113</v>
      </c>
      <c r="AL240" s="132" t="s">
        <v>113</v>
      </c>
      <c r="AM240" s="132" t="s">
        <v>113</v>
      </c>
      <c r="AN240" s="132"/>
      <c r="AO240" s="132"/>
      <c r="AP240" s="132" t="s">
        <v>113</v>
      </c>
      <c r="AQ240" s="132"/>
      <c r="AR240" s="132"/>
      <c r="AS240" s="132"/>
      <c r="AT240" s="132"/>
      <c r="AU240" s="132"/>
      <c r="AV240" s="132"/>
      <c r="AW240" s="132"/>
      <c r="AX240" s="132"/>
      <c r="AY240" s="132"/>
      <c r="AZ240" s="132"/>
      <c r="BA240" s="132"/>
      <c r="BB240" s="132"/>
      <c r="BC240" s="132"/>
      <c r="BD240" s="132"/>
      <c r="BE240" s="132"/>
      <c r="BF240" s="132"/>
      <c r="BG240" s="132"/>
      <c r="BH240" s="132"/>
      <c r="BI240" s="132"/>
      <c r="BJ240" s="132"/>
      <c r="BK240" s="132" t="s">
        <v>113</v>
      </c>
      <c r="BL240" s="132" t="s">
        <v>113</v>
      </c>
      <c r="BM240" s="132" t="s">
        <v>113</v>
      </c>
      <c r="BN240" s="132"/>
      <c r="BO240" s="132"/>
      <c r="BP240" s="132"/>
      <c r="BQ240" s="132"/>
      <c r="BR240" s="132"/>
      <c r="BS240" s="132"/>
      <c r="BT240" s="132"/>
      <c r="BU240" s="132"/>
      <c r="BV240" s="132"/>
      <c r="BW240" s="132"/>
      <c r="BX240" s="132"/>
      <c r="BY240" s="132"/>
      <c r="BZ240" s="132"/>
    </row>
    <row r="241" spans="1:78" ht="45.75" customHeight="1">
      <c r="A241" s="134">
        <v>235</v>
      </c>
      <c r="B241" s="134" t="s">
        <v>165</v>
      </c>
      <c r="C241" s="2">
        <v>42475</v>
      </c>
      <c r="D241" s="134" t="s">
        <v>446</v>
      </c>
      <c r="E241" s="134" t="s">
        <v>66</v>
      </c>
      <c r="F241" s="134" t="s">
        <v>531</v>
      </c>
      <c r="G241" s="3" t="s">
        <v>526</v>
      </c>
      <c r="H241" s="2">
        <v>41561</v>
      </c>
      <c r="I241" s="3" t="s">
        <v>521</v>
      </c>
      <c r="J241" s="134" t="s">
        <v>108</v>
      </c>
      <c r="K241" s="4" t="s">
        <v>525</v>
      </c>
      <c r="L241" s="8" t="s">
        <v>76</v>
      </c>
      <c r="M241" s="83" t="s">
        <v>530</v>
      </c>
      <c r="N241" s="83">
        <v>476555.1</v>
      </c>
      <c r="O241" s="83" t="s">
        <v>78</v>
      </c>
      <c r="P241" s="83" t="s">
        <v>529</v>
      </c>
      <c r="Q241" s="83">
        <v>65520</v>
      </c>
      <c r="R241" s="83" t="s">
        <v>78</v>
      </c>
      <c r="S241" s="83" t="s">
        <v>78</v>
      </c>
      <c r="T241" s="83" t="s">
        <v>529</v>
      </c>
      <c r="U241" s="83">
        <v>65520</v>
      </c>
      <c r="V241" s="83" t="s">
        <v>78</v>
      </c>
      <c r="W241" s="83" t="s">
        <v>78</v>
      </c>
      <c r="X241" s="83">
        <v>110600</v>
      </c>
      <c r="Y241" s="83">
        <v>81650</v>
      </c>
      <c r="Z241" s="83" t="s">
        <v>78</v>
      </c>
      <c r="AA241" s="83" t="s">
        <v>78</v>
      </c>
      <c r="AB241" s="83">
        <v>112600</v>
      </c>
      <c r="AC241" s="83">
        <v>84650</v>
      </c>
      <c r="AD241" s="83" t="s">
        <v>78</v>
      </c>
      <c r="AE241" s="83" t="s">
        <v>78</v>
      </c>
      <c r="AF241" s="83">
        <v>120000</v>
      </c>
      <c r="AG241" s="83" t="s">
        <v>528</v>
      </c>
      <c r="AH241" s="83" t="s">
        <v>78</v>
      </c>
      <c r="AI241" s="83" t="s">
        <v>78</v>
      </c>
      <c r="AJ241" s="132" t="s">
        <v>113</v>
      </c>
      <c r="AK241" s="132" t="s">
        <v>113</v>
      </c>
      <c r="AL241" s="132"/>
      <c r="AM241" s="132" t="s">
        <v>113</v>
      </c>
      <c r="AN241" s="132"/>
      <c r="AO241" s="132" t="s">
        <v>113</v>
      </c>
      <c r="AP241" s="132"/>
      <c r="AQ241" s="132"/>
      <c r="AR241" s="132"/>
      <c r="AS241" s="132"/>
      <c r="AT241" s="132"/>
      <c r="AU241" s="132"/>
      <c r="AV241" s="132"/>
      <c r="AW241" s="132"/>
      <c r="AX241" s="132"/>
      <c r="AY241" s="132"/>
      <c r="AZ241" s="132"/>
      <c r="BA241" s="132"/>
      <c r="BB241" s="132"/>
      <c r="BC241" s="132"/>
      <c r="BD241" s="132"/>
      <c r="BE241" s="132"/>
      <c r="BF241" s="132"/>
      <c r="BG241" s="132"/>
      <c r="BH241" s="132"/>
      <c r="BI241" s="132"/>
      <c r="BJ241" s="132"/>
      <c r="BK241" s="132" t="s">
        <v>113</v>
      </c>
      <c r="BL241" s="132"/>
      <c r="BM241" s="132"/>
      <c r="BN241" s="132"/>
      <c r="BO241" s="132"/>
      <c r="BP241" s="132"/>
      <c r="BQ241" s="132"/>
      <c r="BR241" s="132"/>
      <c r="BS241" s="132"/>
      <c r="BT241" s="132"/>
      <c r="BU241" s="132"/>
      <c r="BV241" s="132"/>
      <c r="BW241" s="132"/>
      <c r="BX241" s="132"/>
      <c r="BY241" s="132"/>
      <c r="BZ241" s="132"/>
    </row>
    <row r="242" spans="1:78" ht="45.75" customHeight="1">
      <c r="A242" s="134">
        <v>236</v>
      </c>
      <c r="B242" s="134" t="s">
        <v>165</v>
      </c>
      <c r="C242" s="2">
        <v>42475</v>
      </c>
      <c r="D242" s="134" t="s">
        <v>446</v>
      </c>
      <c r="E242" s="134" t="s">
        <v>66</v>
      </c>
      <c r="F242" s="134" t="s">
        <v>527</v>
      </c>
      <c r="G242" s="3" t="s">
        <v>526</v>
      </c>
      <c r="H242" s="2">
        <v>41561</v>
      </c>
      <c r="I242" s="3" t="s">
        <v>521</v>
      </c>
      <c r="J242" s="134" t="s">
        <v>447</v>
      </c>
      <c r="K242" s="4" t="s">
        <v>525</v>
      </c>
      <c r="L242" s="8" t="s">
        <v>76</v>
      </c>
      <c r="M242" s="83" t="s">
        <v>524</v>
      </c>
      <c r="N242" s="83">
        <v>18000</v>
      </c>
      <c r="O242" s="83" t="s">
        <v>78</v>
      </c>
      <c r="P242" s="83">
        <v>15000</v>
      </c>
      <c r="Q242" s="83">
        <v>5000</v>
      </c>
      <c r="R242" s="83" t="s">
        <v>78</v>
      </c>
      <c r="S242" s="83" t="s">
        <v>78</v>
      </c>
      <c r="T242" s="83">
        <v>15000</v>
      </c>
      <c r="U242" s="83">
        <v>5000</v>
      </c>
      <c r="V242" s="83" t="s">
        <v>78</v>
      </c>
      <c r="W242" s="83" t="s">
        <v>78</v>
      </c>
      <c r="X242" s="83" t="s">
        <v>78</v>
      </c>
      <c r="Y242" s="83" t="s">
        <v>78</v>
      </c>
      <c r="Z242" s="83" t="s">
        <v>78</v>
      </c>
      <c r="AA242" s="83" t="s">
        <v>78</v>
      </c>
      <c r="AB242" s="83" t="s">
        <v>78</v>
      </c>
      <c r="AC242" s="83" t="s">
        <v>78</v>
      </c>
      <c r="AD242" s="83" t="s">
        <v>78</v>
      </c>
      <c r="AE242" s="83" t="s">
        <v>78</v>
      </c>
      <c r="AF242" s="83" t="s">
        <v>78</v>
      </c>
      <c r="AG242" s="83" t="s">
        <v>78</v>
      </c>
      <c r="AH242" s="83" t="s">
        <v>78</v>
      </c>
      <c r="AI242" s="83" t="s">
        <v>78</v>
      </c>
      <c r="AJ242" s="132"/>
      <c r="AK242" s="132"/>
      <c r="AL242" s="132"/>
      <c r="AM242" s="132"/>
      <c r="AN242" s="132"/>
      <c r="AO242" s="132"/>
      <c r="AP242" s="132"/>
      <c r="AQ242" s="132"/>
      <c r="AR242" s="132"/>
      <c r="AS242" s="132" t="s">
        <v>113</v>
      </c>
      <c r="AT242" s="132"/>
      <c r="AU242" s="132"/>
      <c r="AV242" s="132"/>
      <c r="AW242" s="132"/>
      <c r="AX242" s="132"/>
      <c r="AY242" s="132"/>
      <c r="AZ242" s="132"/>
      <c r="BA242" s="132"/>
      <c r="BB242" s="132"/>
      <c r="BC242" s="132"/>
      <c r="BD242" s="132"/>
      <c r="BE242" s="132"/>
      <c r="BF242" s="132"/>
      <c r="BG242" s="132"/>
      <c r="BH242" s="132"/>
      <c r="BI242" s="132"/>
      <c r="BJ242" s="132"/>
      <c r="BK242" s="132"/>
      <c r="BL242" s="132"/>
      <c r="BM242" s="132"/>
      <c r="BN242" s="132"/>
      <c r="BO242" s="132"/>
      <c r="BP242" s="132"/>
      <c r="BQ242" s="132"/>
      <c r="BR242" s="132"/>
      <c r="BS242" s="132"/>
      <c r="BT242" s="132"/>
      <c r="BU242" s="132"/>
      <c r="BV242" s="132"/>
      <c r="BW242" s="132"/>
      <c r="BX242" s="132"/>
      <c r="BY242" s="132"/>
      <c r="BZ242" s="132"/>
    </row>
    <row r="243" spans="1:78" ht="45.75" customHeight="1">
      <c r="A243" s="134">
        <v>237</v>
      </c>
      <c r="B243" s="134" t="s">
        <v>165</v>
      </c>
      <c r="C243" s="2">
        <v>42475</v>
      </c>
      <c r="D243" s="134" t="s">
        <v>446</v>
      </c>
      <c r="E243" s="134" t="s">
        <v>112</v>
      </c>
      <c r="F243" s="134" t="s">
        <v>523</v>
      </c>
      <c r="G243" s="3" t="s">
        <v>522</v>
      </c>
      <c r="H243" s="2">
        <v>41561</v>
      </c>
      <c r="I243" s="3" t="s">
        <v>521</v>
      </c>
      <c r="J243" s="134" t="s">
        <v>520</v>
      </c>
      <c r="K243" s="4" t="s">
        <v>519</v>
      </c>
      <c r="L243" s="8" t="s">
        <v>518</v>
      </c>
      <c r="M243" s="83">
        <v>4300.7457000000004</v>
      </c>
      <c r="N243" s="83">
        <v>2250.84</v>
      </c>
      <c r="O243" s="83">
        <v>835.87199999999996</v>
      </c>
      <c r="P243" s="83">
        <v>566.85</v>
      </c>
      <c r="Q243" s="83">
        <v>282.64299999999997</v>
      </c>
      <c r="R243" s="83" t="s">
        <v>78</v>
      </c>
      <c r="S243" s="83" t="s">
        <v>78</v>
      </c>
      <c r="T243" s="83">
        <v>801.12199999999996</v>
      </c>
      <c r="U243" s="83">
        <v>383.67399999999998</v>
      </c>
      <c r="V243" s="83">
        <v>1.8</v>
      </c>
      <c r="W243" s="83" t="s">
        <v>78</v>
      </c>
      <c r="X243" s="83" t="s">
        <v>517</v>
      </c>
      <c r="Y243" s="83">
        <v>401.58300000000003</v>
      </c>
      <c r="Z243" s="83">
        <v>2.4</v>
      </c>
      <c r="AA243" s="83" t="s">
        <v>78</v>
      </c>
      <c r="AB243" s="83" t="s">
        <v>516</v>
      </c>
      <c r="AC243" s="83">
        <v>380.85</v>
      </c>
      <c r="AD243" s="83">
        <v>3</v>
      </c>
      <c r="AE243" s="83" t="s">
        <v>78</v>
      </c>
      <c r="AF243" s="83">
        <v>873.85500000000002</v>
      </c>
      <c r="AG243" s="83">
        <v>379.64499999999998</v>
      </c>
      <c r="AH243" s="83">
        <v>3.6</v>
      </c>
      <c r="AI243" s="83" t="s">
        <v>78</v>
      </c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132"/>
      <c r="AT243" s="132"/>
      <c r="AU243" s="132"/>
      <c r="AV243" s="132"/>
      <c r="AW243" s="132"/>
      <c r="AX243" s="132"/>
      <c r="AY243" s="132"/>
      <c r="AZ243" s="132"/>
      <c r="BA243" s="132"/>
      <c r="BB243" s="132"/>
      <c r="BC243" s="132"/>
      <c r="BD243" s="132"/>
      <c r="BE243" s="132"/>
      <c r="BF243" s="132"/>
      <c r="BG243" s="132"/>
      <c r="BH243" s="132"/>
      <c r="BI243" s="132"/>
      <c r="BJ243" s="132"/>
      <c r="BK243" s="132"/>
      <c r="BL243" s="132"/>
      <c r="BM243" s="132"/>
      <c r="BN243" s="132"/>
      <c r="BO243" s="132"/>
      <c r="BP243" s="132"/>
      <c r="BQ243" s="132"/>
      <c r="BR243" s="132"/>
      <c r="BS243" s="132"/>
      <c r="BT243" s="132"/>
      <c r="BU243" s="132"/>
      <c r="BV243" s="132"/>
      <c r="BW243" s="132"/>
      <c r="BX243" s="132"/>
      <c r="BY243" s="132"/>
      <c r="BZ243" s="132"/>
    </row>
    <row r="244" spans="1:78" ht="45.75" customHeight="1">
      <c r="A244" s="134">
        <v>238</v>
      </c>
      <c r="B244" s="134" t="s">
        <v>166</v>
      </c>
      <c r="C244" s="2">
        <v>42475</v>
      </c>
      <c r="D244" s="134" t="s">
        <v>446</v>
      </c>
      <c r="E244" s="134" t="s">
        <v>66</v>
      </c>
      <c r="F244" s="134" t="s">
        <v>515</v>
      </c>
      <c r="G244" s="3" t="s">
        <v>495</v>
      </c>
      <c r="H244" s="2">
        <v>41180</v>
      </c>
      <c r="I244" s="3" t="s">
        <v>494</v>
      </c>
      <c r="J244" s="134" t="s">
        <v>63</v>
      </c>
      <c r="K244" s="4" t="s">
        <v>493</v>
      </c>
      <c r="L244" s="8" t="s">
        <v>76</v>
      </c>
      <c r="M244" s="83" t="s">
        <v>514</v>
      </c>
      <c r="N244" s="83">
        <v>1664718.2</v>
      </c>
      <c r="O244" s="83" t="s">
        <v>78</v>
      </c>
      <c r="P244" s="83">
        <v>26112.7</v>
      </c>
      <c r="Q244" s="83" t="s">
        <v>513</v>
      </c>
      <c r="R244" s="83" t="s">
        <v>78</v>
      </c>
      <c r="S244" s="83" t="s">
        <v>78</v>
      </c>
      <c r="T244" s="83" t="s">
        <v>512</v>
      </c>
      <c r="U244" s="83" t="s">
        <v>511</v>
      </c>
      <c r="V244" s="83" t="s">
        <v>78</v>
      </c>
      <c r="W244" s="83" t="s">
        <v>78</v>
      </c>
      <c r="X244" s="83" t="s">
        <v>78</v>
      </c>
      <c r="Y244" s="83" t="s">
        <v>78</v>
      </c>
      <c r="Z244" s="83" t="s">
        <v>78</v>
      </c>
      <c r="AA244" s="83" t="s">
        <v>78</v>
      </c>
      <c r="AB244" s="83" t="s">
        <v>78</v>
      </c>
      <c r="AC244" s="83" t="s">
        <v>78</v>
      </c>
      <c r="AD244" s="83" t="s">
        <v>78</v>
      </c>
      <c r="AE244" s="83" t="s">
        <v>78</v>
      </c>
      <c r="AF244" s="83" t="s">
        <v>78</v>
      </c>
      <c r="AG244" s="83" t="s">
        <v>78</v>
      </c>
      <c r="AH244" s="83" t="s">
        <v>78</v>
      </c>
      <c r="AI244" s="83" t="s">
        <v>78</v>
      </c>
      <c r="AJ244" s="132" t="s">
        <v>113</v>
      </c>
      <c r="AK244" s="132" t="s">
        <v>113</v>
      </c>
      <c r="AL244" s="132" t="s">
        <v>113</v>
      </c>
      <c r="AM244" s="132" t="s">
        <v>113</v>
      </c>
      <c r="AN244" s="132"/>
      <c r="AO244" s="132"/>
      <c r="AP244" s="132" t="s">
        <v>113</v>
      </c>
      <c r="AQ244" s="132"/>
      <c r="AR244" s="132" t="s">
        <v>113</v>
      </c>
      <c r="AS244" s="132" t="s">
        <v>113</v>
      </c>
      <c r="AT244" s="132"/>
      <c r="AU244" s="132"/>
      <c r="AV244" s="132"/>
      <c r="AW244" s="132"/>
      <c r="AX244" s="132"/>
      <c r="AY244" s="132"/>
      <c r="AZ244" s="132"/>
      <c r="BA244" s="132"/>
      <c r="BB244" s="132"/>
      <c r="BC244" s="132"/>
      <c r="BD244" s="132"/>
      <c r="BE244" s="132"/>
      <c r="BF244" s="132"/>
      <c r="BG244" s="132"/>
      <c r="BH244" s="132"/>
      <c r="BI244" s="132"/>
      <c r="BJ244" s="132"/>
      <c r="BK244" s="132"/>
      <c r="BL244" s="132" t="s">
        <v>113</v>
      </c>
      <c r="BM244" s="132" t="s">
        <v>113</v>
      </c>
      <c r="BN244" s="132"/>
      <c r="BO244" s="132"/>
      <c r="BP244" s="132"/>
      <c r="BQ244" s="132"/>
      <c r="BR244" s="132"/>
      <c r="BS244" s="132"/>
      <c r="BT244" s="132"/>
      <c r="BU244" s="132"/>
      <c r="BV244" s="132"/>
      <c r="BW244" s="132"/>
      <c r="BX244" s="132"/>
      <c r="BY244" s="132"/>
      <c r="BZ244" s="132"/>
    </row>
    <row r="245" spans="1:78" ht="45.75" customHeight="1">
      <c r="A245" s="134">
        <v>239</v>
      </c>
      <c r="B245" s="134" t="s">
        <v>166</v>
      </c>
      <c r="C245" s="2">
        <v>42475</v>
      </c>
      <c r="D245" s="134" t="s">
        <v>446</v>
      </c>
      <c r="E245" s="134" t="s">
        <v>66</v>
      </c>
      <c r="F245" s="134" t="s">
        <v>510</v>
      </c>
      <c r="G245" s="3" t="s">
        <v>495</v>
      </c>
      <c r="H245" s="2">
        <v>41180</v>
      </c>
      <c r="I245" s="3" t="s">
        <v>494</v>
      </c>
      <c r="J245" s="134" t="s">
        <v>63</v>
      </c>
      <c r="K245" s="4" t="s">
        <v>493</v>
      </c>
      <c r="L245" s="8" t="s">
        <v>76</v>
      </c>
      <c r="M245" s="83" t="s">
        <v>509</v>
      </c>
      <c r="N245" s="83">
        <v>592461.80000000005</v>
      </c>
      <c r="O245" s="83" t="s">
        <v>78</v>
      </c>
      <c r="P245" s="83">
        <v>19634.3</v>
      </c>
      <c r="Q245" s="83">
        <v>115760.6</v>
      </c>
      <c r="R245" s="83" t="s">
        <v>78</v>
      </c>
      <c r="S245" s="83" t="s">
        <v>78</v>
      </c>
      <c r="T245" s="83">
        <v>25583.200000000001</v>
      </c>
      <c r="U245" s="83">
        <v>111405.6</v>
      </c>
      <c r="V245" s="83" t="s">
        <v>78</v>
      </c>
      <c r="W245" s="83" t="s">
        <v>78</v>
      </c>
      <c r="X245" s="83" t="s">
        <v>78</v>
      </c>
      <c r="Y245" s="83" t="s">
        <v>78</v>
      </c>
      <c r="Z245" s="83" t="s">
        <v>78</v>
      </c>
      <c r="AA245" s="83" t="s">
        <v>78</v>
      </c>
      <c r="AB245" s="83" t="s">
        <v>78</v>
      </c>
      <c r="AC245" s="83" t="s">
        <v>78</v>
      </c>
      <c r="AD245" s="83" t="s">
        <v>78</v>
      </c>
      <c r="AE245" s="83" t="s">
        <v>78</v>
      </c>
      <c r="AF245" s="83" t="s">
        <v>78</v>
      </c>
      <c r="AG245" s="83" t="s">
        <v>78</v>
      </c>
      <c r="AH245" s="83" t="s">
        <v>78</v>
      </c>
      <c r="AI245" s="83" t="s">
        <v>78</v>
      </c>
      <c r="AJ245" s="132" t="s">
        <v>113</v>
      </c>
      <c r="AK245" s="132" t="s">
        <v>113</v>
      </c>
      <c r="AL245" s="132" t="s">
        <v>113</v>
      </c>
      <c r="AM245" s="132" t="s">
        <v>113</v>
      </c>
      <c r="AN245" s="132" t="s">
        <v>113</v>
      </c>
      <c r="AO245" s="132"/>
      <c r="AP245" s="132"/>
      <c r="AQ245" s="132"/>
      <c r="AR245" s="132" t="s">
        <v>113</v>
      </c>
      <c r="AS245" s="132" t="s">
        <v>113</v>
      </c>
      <c r="AT245" s="132" t="s">
        <v>113</v>
      </c>
      <c r="AU245" s="132"/>
      <c r="AV245" s="132"/>
      <c r="AW245" s="132" t="s">
        <v>113</v>
      </c>
      <c r="AX245" s="132" t="s">
        <v>113</v>
      </c>
      <c r="AY245" s="132"/>
      <c r="AZ245" s="132"/>
      <c r="BA245" s="132"/>
      <c r="BB245" s="132"/>
      <c r="BC245" s="132"/>
      <c r="BD245" s="132"/>
      <c r="BE245" s="132"/>
      <c r="BF245" s="132"/>
      <c r="BG245" s="132"/>
      <c r="BH245" s="132"/>
      <c r="BI245" s="132"/>
      <c r="BJ245" s="132"/>
      <c r="BK245" s="132"/>
      <c r="BL245" s="132"/>
      <c r="BM245" s="132"/>
      <c r="BN245" s="132"/>
      <c r="BO245" s="132"/>
      <c r="BP245" s="132"/>
      <c r="BQ245" s="132"/>
      <c r="BR245" s="132"/>
      <c r="BS245" s="132"/>
      <c r="BT245" s="132"/>
      <c r="BU245" s="132"/>
      <c r="BV245" s="132"/>
      <c r="BW245" s="132"/>
      <c r="BX245" s="132"/>
      <c r="BY245" s="132"/>
      <c r="BZ245" s="132"/>
    </row>
    <row r="246" spans="1:78" ht="45.75" customHeight="1">
      <c r="A246" s="134">
        <v>240</v>
      </c>
      <c r="B246" s="134" t="s">
        <v>166</v>
      </c>
      <c r="C246" s="2">
        <v>42475</v>
      </c>
      <c r="D246" s="134" t="s">
        <v>446</v>
      </c>
      <c r="E246" s="134" t="s">
        <v>66</v>
      </c>
      <c r="F246" s="134" t="s">
        <v>464</v>
      </c>
      <c r="G246" s="3" t="s">
        <v>495</v>
      </c>
      <c r="H246" s="2">
        <v>41180</v>
      </c>
      <c r="I246" s="3" t="s">
        <v>494</v>
      </c>
      <c r="J246" s="134" t="s">
        <v>63</v>
      </c>
      <c r="K246" s="4" t="s">
        <v>493</v>
      </c>
      <c r="L246" s="8" t="s">
        <v>76</v>
      </c>
      <c r="M246" s="83">
        <v>33608.199999999997</v>
      </c>
      <c r="N246" s="83">
        <v>551833.4</v>
      </c>
      <c r="O246" s="83" t="s">
        <v>78</v>
      </c>
      <c r="P246" s="83" t="s">
        <v>78</v>
      </c>
      <c r="Q246" s="83">
        <v>110627.5</v>
      </c>
      <c r="R246" s="83" t="s">
        <v>508</v>
      </c>
      <c r="S246" s="83" t="s">
        <v>78</v>
      </c>
      <c r="T246" s="83" t="s">
        <v>78</v>
      </c>
      <c r="U246" s="83">
        <v>110620.1</v>
      </c>
      <c r="V246" s="83">
        <v>1000</v>
      </c>
      <c r="W246" s="83" t="s">
        <v>78</v>
      </c>
      <c r="X246" s="83" t="s">
        <v>78</v>
      </c>
      <c r="Y246" s="83" t="s">
        <v>78</v>
      </c>
      <c r="Z246" s="83" t="s">
        <v>78</v>
      </c>
      <c r="AA246" s="83" t="s">
        <v>78</v>
      </c>
      <c r="AB246" s="83" t="s">
        <v>78</v>
      </c>
      <c r="AC246" s="83" t="s">
        <v>78</v>
      </c>
      <c r="AD246" s="83" t="s">
        <v>78</v>
      </c>
      <c r="AE246" s="83" t="s">
        <v>78</v>
      </c>
      <c r="AF246" s="83" t="s">
        <v>78</v>
      </c>
      <c r="AG246" s="83" t="s">
        <v>78</v>
      </c>
      <c r="AH246" s="83" t="s">
        <v>78</v>
      </c>
      <c r="AI246" s="83" t="s">
        <v>78</v>
      </c>
      <c r="AJ246" s="132" t="s">
        <v>113</v>
      </c>
      <c r="AK246" s="132" t="s">
        <v>113</v>
      </c>
      <c r="AL246" s="132"/>
      <c r="AM246" s="132"/>
      <c r="AN246" s="132"/>
      <c r="AO246" s="132" t="s">
        <v>113</v>
      </c>
      <c r="AP246" s="132"/>
      <c r="AQ246" s="132"/>
      <c r="AR246" s="132"/>
      <c r="AS246" s="132"/>
      <c r="AT246" s="132"/>
      <c r="AU246" s="132"/>
      <c r="AV246" s="132"/>
      <c r="AW246" s="132"/>
      <c r="AX246" s="132"/>
      <c r="AY246" s="132"/>
      <c r="AZ246" s="132"/>
      <c r="BA246" s="132"/>
      <c r="BB246" s="132"/>
      <c r="BC246" s="132"/>
      <c r="BD246" s="132"/>
      <c r="BE246" s="132"/>
      <c r="BF246" s="132"/>
      <c r="BG246" s="132"/>
      <c r="BH246" s="132"/>
      <c r="BI246" s="132"/>
      <c r="BJ246" s="132"/>
      <c r="BK246" s="132"/>
      <c r="BL246" s="132" t="s">
        <v>113</v>
      </c>
      <c r="BM246" s="132"/>
      <c r="BN246" s="132"/>
      <c r="BO246" s="132"/>
      <c r="BP246" s="132"/>
      <c r="BQ246" s="132"/>
      <c r="BR246" s="132"/>
      <c r="BS246" s="132"/>
      <c r="BT246" s="132"/>
      <c r="BU246" s="132"/>
      <c r="BV246" s="132"/>
      <c r="BW246" s="132"/>
      <c r="BX246" s="132"/>
      <c r="BY246" s="132"/>
      <c r="BZ246" s="132"/>
    </row>
    <row r="247" spans="1:78" ht="45.75" customHeight="1">
      <c r="A247" s="134">
        <v>241</v>
      </c>
      <c r="B247" s="134" t="s">
        <v>166</v>
      </c>
      <c r="C247" s="2">
        <v>42475</v>
      </c>
      <c r="D247" s="134" t="s">
        <v>446</v>
      </c>
      <c r="E247" s="134" t="s">
        <v>66</v>
      </c>
      <c r="F247" s="134" t="s">
        <v>507</v>
      </c>
      <c r="G247" s="3" t="s">
        <v>495</v>
      </c>
      <c r="H247" s="2">
        <v>41180</v>
      </c>
      <c r="I247" s="3" t="s">
        <v>494</v>
      </c>
      <c r="J247" s="134" t="s">
        <v>63</v>
      </c>
      <c r="K247" s="4" t="s">
        <v>493</v>
      </c>
      <c r="L247" s="8" t="s">
        <v>76</v>
      </c>
      <c r="M247" s="83" t="s">
        <v>506</v>
      </c>
      <c r="N247" s="83">
        <v>1766433.0999999999</v>
      </c>
      <c r="O247" s="83" t="s">
        <v>78</v>
      </c>
      <c r="P247" s="83">
        <v>2786.4</v>
      </c>
      <c r="Q247" s="83">
        <v>362367</v>
      </c>
      <c r="R247" s="83" t="s">
        <v>505</v>
      </c>
      <c r="S247" s="83" t="s">
        <v>78</v>
      </c>
      <c r="T247" s="83">
        <v>4740.2</v>
      </c>
      <c r="U247" s="83">
        <v>365142.7</v>
      </c>
      <c r="V247" s="83" t="s">
        <v>505</v>
      </c>
      <c r="W247" s="83" t="s">
        <v>78</v>
      </c>
      <c r="X247" s="83" t="s">
        <v>78</v>
      </c>
      <c r="Y247" s="83" t="s">
        <v>78</v>
      </c>
      <c r="Z247" s="83" t="s">
        <v>78</v>
      </c>
      <c r="AA247" s="83" t="s">
        <v>78</v>
      </c>
      <c r="AB247" s="83" t="s">
        <v>78</v>
      </c>
      <c r="AC247" s="83" t="s">
        <v>78</v>
      </c>
      <c r="AD247" s="83" t="s">
        <v>78</v>
      </c>
      <c r="AE247" s="83" t="s">
        <v>78</v>
      </c>
      <c r="AF247" s="83" t="s">
        <v>78</v>
      </c>
      <c r="AG247" s="83" t="s">
        <v>78</v>
      </c>
      <c r="AH247" s="83" t="s">
        <v>78</v>
      </c>
      <c r="AI247" s="83" t="s">
        <v>78</v>
      </c>
      <c r="AJ247" s="132"/>
      <c r="AK247" s="132" t="s">
        <v>113</v>
      </c>
      <c r="AL247" s="132"/>
      <c r="AM247" s="132" t="s">
        <v>113</v>
      </c>
      <c r="AN247" s="132"/>
      <c r="AO247" s="132"/>
      <c r="AP247" s="132"/>
      <c r="AQ247" s="132"/>
      <c r="AR247" s="132"/>
      <c r="AS247" s="132"/>
      <c r="AT247" s="132"/>
      <c r="AU247" s="132"/>
      <c r="AV247" s="132"/>
      <c r="AW247" s="132"/>
      <c r="AX247" s="132"/>
      <c r="AY247" s="132"/>
      <c r="AZ247" s="132"/>
      <c r="BA247" s="132"/>
      <c r="BB247" s="132"/>
      <c r="BC247" s="132"/>
      <c r="BD247" s="132"/>
      <c r="BE247" s="132"/>
      <c r="BF247" s="132"/>
      <c r="BG247" s="132"/>
      <c r="BH247" s="132"/>
      <c r="BI247" s="132"/>
      <c r="BJ247" s="132"/>
      <c r="BK247" s="132" t="s">
        <v>113</v>
      </c>
      <c r="BL247" s="132"/>
      <c r="BM247" s="132"/>
      <c r="BN247" s="132"/>
      <c r="BO247" s="132"/>
      <c r="BP247" s="132"/>
      <c r="BQ247" s="132"/>
      <c r="BR247" s="132"/>
      <c r="BS247" s="132"/>
      <c r="BT247" s="132"/>
      <c r="BU247" s="132"/>
      <c r="BV247" s="132"/>
      <c r="BW247" s="132"/>
      <c r="BX247" s="132"/>
      <c r="BY247" s="132"/>
      <c r="BZ247" s="132"/>
    </row>
    <row r="248" spans="1:78" ht="45.75" customHeight="1">
      <c r="A248" s="134">
        <v>242</v>
      </c>
      <c r="B248" s="134" t="s">
        <v>166</v>
      </c>
      <c r="C248" s="2">
        <v>42475</v>
      </c>
      <c r="D248" s="134" t="s">
        <v>446</v>
      </c>
      <c r="E248" s="134" t="s">
        <v>66</v>
      </c>
      <c r="F248" s="134" t="s">
        <v>504</v>
      </c>
      <c r="G248" s="3" t="s">
        <v>495</v>
      </c>
      <c r="H248" s="2">
        <v>41180</v>
      </c>
      <c r="I248" s="3" t="s">
        <v>494</v>
      </c>
      <c r="J248" s="134" t="s">
        <v>63</v>
      </c>
      <c r="K248" s="4" t="s">
        <v>493</v>
      </c>
      <c r="L248" s="8" t="s">
        <v>76</v>
      </c>
      <c r="M248" s="83">
        <v>2158.3000000000002</v>
      </c>
      <c r="N248" s="83">
        <v>83196.399999999994</v>
      </c>
      <c r="O248" s="83" t="s">
        <v>78</v>
      </c>
      <c r="P248" s="83">
        <v>532</v>
      </c>
      <c r="Q248" s="83">
        <v>27560</v>
      </c>
      <c r="R248" s="83" t="s">
        <v>78</v>
      </c>
      <c r="S248" s="83" t="s">
        <v>78</v>
      </c>
      <c r="T248" s="83">
        <v>573.6</v>
      </c>
      <c r="U248" s="83">
        <v>27560</v>
      </c>
      <c r="V248" s="83" t="s">
        <v>78</v>
      </c>
      <c r="W248" s="83" t="s">
        <v>78</v>
      </c>
      <c r="X248" s="83" t="s">
        <v>78</v>
      </c>
      <c r="Y248" s="83" t="s">
        <v>78</v>
      </c>
      <c r="Z248" s="83" t="s">
        <v>78</v>
      </c>
      <c r="AA248" s="83" t="s">
        <v>78</v>
      </c>
      <c r="AB248" s="83" t="s">
        <v>78</v>
      </c>
      <c r="AC248" s="83" t="s">
        <v>78</v>
      </c>
      <c r="AD248" s="83" t="s">
        <v>78</v>
      </c>
      <c r="AE248" s="83" t="s">
        <v>78</v>
      </c>
      <c r="AF248" s="83" t="s">
        <v>78</v>
      </c>
      <c r="AG248" s="83" t="s">
        <v>78</v>
      </c>
      <c r="AH248" s="83" t="s">
        <v>78</v>
      </c>
      <c r="AI248" s="83" t="s">
        <v>78</v>
      </c>
      <c r="AJ248" s="132"/>
      <c r="AK248" s="132" t="s">
        <v>113</v>
      </c>
      <c r="AL248" s="132" t="s">
        <v>113</v>
      </c>
      <c r="AM248" s="132" t="s">
        <v>113</v>
      </c>
      <c r="AN248" s="132"/>
      <c r="AO248" s="132"/>
      <c r="AP248" s="132" t="s">
        <v>113</v>
      </c>
      <c r="AQ248" s="132"/>
      <c r="AR248" s="132"/>
      <c r="AS248" s="132" t="s">
        <v>113</v>
      </c>
      <c r="AT248" s="132"/>
      <c r="AU248" s="132"/>
      <c r="AV248" s="132"/>
      <c r="AW248" s="132"/>
      <c r="AX248" s="132"/>
      <c r="AY248" s="132"/>
      <c r="AZ248" s="132"/>
      <c r="BA248" s="132"/>
      <c r="BB248" s="132"/>
      <c r="BC248" s="132"/>
      <c r="BD248" s="132"/>
      <c r="BE248" s="132"/>
      <c r="BF248" s="132"/>
      <c r="BG248" s="132"/>
      <c r="BH248" s="132"/>
      <c r="BI248" s="132" t="s">
        <v>113</v>
      </c>
      <c r="BJ248" s="132" t="s">
        <v>113</v>
      </c>
      <c r="BK248" s="132"/>
      <c r="BL248" s="132"/>
      <c r="BM248" s="132"/>
      <c r="BN248" s="132"/>
      <c r="BO248" s="132"/>
      <c r="BP248" s="132"/>
      <c r="BQ248" s="132"/>
      <c r="BR248" s="132"/>
      <c r="BS248" s="132"/>
      <c r="BT248" s="132"/>
      <c r="BU248" s="132"/>
      <c r="BV248" s="132"/>
      <c r="BW248" s="132"/>
      <c r="BX248" s="132"/>
      <c r="BY248" s="132"/>
      <c r="BZ248" s="132"/>
    </row>
    <row r="249" spans="1:78" ht="45.75" customHeight="1">
      <c r="A249" s="134">
        <v>243</v>
      </c>
      <c r="B249" s="134" t="s">
        <v>166</v>
      </c>
      <c r="C249" s="2">
        <v>42475</v>
      </c>
      <c r="D249" s="134" t="s">
        <v>446</v>
      </c>
      <c r="E249" s="134" t="s">
        <v>66</v>
      </c>
      <c r="F249" s="134" t="s">
        <v>503</v>
      </c>
      <c r="G249" s="3" t="s">
        <v>495</v>
      </c>
      <c r="H249" s="2">
        <v>41180</v>
      </c>
      <c r="I249" s="3" t="s">
        <v>494</v>
      </c>
      <c r="J249" s="134" t="s">
        <v>63</v>
      </c>
      <c r="K249" s="4" t="s">
        <v>493</v>
      </c>
      <c r="L249" s="8" t="s">
        <v>76</v>
      </c>
      <c r="M249" s="83">
        <v>50459.8</v>
      </c>
      <c r="N249" s="83" t="s">
        <v>502</v>
      </c>
      <c r="O249" s="83" t="s">
        <v>78</v>
      </c>
      <c r="P249" s="83">
        <v>12793.4</v>
      </c>
      <c r="Q249" s="83">
        <v>47389.5</v>
      </c>
      <c r="R249" s="83" t="s">
        <v>78</v>
      </c>
      <c r="S249" s="83" t="s">
        <v>78</v>
      </c>
      <c r="T249" s="83">
        <v>14120.4</v>
      </c>
      <c r="U249" s="83" t="s">
        <v>501</v>
      </c>
      <c r="V249" s="83" t="s">
        <v>78</v>
      </c>
      <c r="W249" s="83" t="s">
        <v>78</v>
      </c>
      <c r="X249" s="83" t="s">
        <v>78</v>
      </c>
      <c r="Y249" s="83" t="s">
        <v>78</v>
      </c>
      <c r="Z249" s="83" t="s">
        <v>78</v>
      </c>
      <c r="AA249" s="83" t="s">
        <v>78</v>
      </c>
      <c r="AB249" s="83" t="s">
        <v>78</v>
      </c>
      <c r="AC249" s="83" t="s">
        <v>78</v>
      </c>
      <c r="AD249" s="83" t="s">
        <v>78</v>
      </c>
      <c r="AE249" s="83" t="s">
        <v>78</v>
      </c>
      <c r="AF249" s="83" t="s">
        <v>78</v>
      </c>
      <c r="AG249" s="83" t="s">
        <v>78</v>
      </c>
      <c r="AH249" s="83" t="s">
        <v>78</v>
      </c>
      <c r="AI249" s="83" t="s">
        <v>78</v>
      </c>
      <c r="AJ249" s="132"/>
      <c r="AK249" s="132"/>
      <c r="AL249" s="132" t="s">
        <v>113</v>
      </c>
      <c r="AM249" s="132" t="s">
        <v>113</v>
      </c>
      <c r="AN249" s="132"/>
      <c r="AO249" s="132"/>
      <c r="AP249" s="132"/>
      <c r="AQ249" s="132"/>
      <c r="AR249" s="132"/>
      <c r="AS249" s="132"/>
      <c r="AT249" s="132"/>
      <c r="AU249" s="132"/>
      <c r="AV249" s="132"/>
      <c r="AW249" s="132"/>
      <c r="AX249" s="132"/>
      <c r="AY249" s="132"/>
      <c r="AZ249" s="132"/>
      <c r="BA249" s="132"/>
      <c r="BB249" s="132"/>
      <c r="BC249" s="132"/>
      <c r="BD249" s="132"/>
      <c r="BE249" s="132"/>
      <c r="BF249" s="132"/>
      <c r="BG249" s="132"/>
      <c r="BH249" s="132"/>
      <c r="BI249" s="132"/>
      <c r="BJ249" s="132"/>
      <c r="BK249" s="132"/>
      <c r="BL249" s="132"/>
      <c r="BM249" s="132"/>
      <c r="BN249" s="132"/>
      <c r="BO249" s="132"/>
      <c r="BP249" s="132"/>
      <c r="BQ249" s="132"/>
      <c r="BR249" s="132" t="s">
        <v>113</v>
      </c>
      <c r="BS249" s="132"/>
      <c r="BT249" s="132"/>
      <c r="BU249" s="132"/>
      <c r="BV249" s="132"/>
      <c r="BW249" s="132"/>
      <c r="BX249" s="132"/>
      <c r="BY249" s="132"/>
      <c r="BZ249" s="132"/>
    </row>
    <row r="250" spans="1:78" ht="45.75" customHeight="1">
      <c r="A250" s="134">
        <v>244</v>
      </c>
      <c r="B250" s="134" t="s">
        <v>166</v>
      </c>
      <c r="C250" s="2">
        <v>42475</v>
      </c>
      <c r="D250" s="134" t="s">
        <v>446</v>
      </c>
      <c r="E250" s="134" t="s">
        <v>66</v>
      </c>
      <c r="F250" s="134" t="s">
        <v>460</v>
      </c>
      <c r="G250" s="3" t="s">
        <v>495</v>
      </c>
      <c r="H250" s="2">
        <v>41180</v>
      </c>
      <c r="I250" s="3" t="s">
        <v>494</v>
      </c>
      <c r="J250" s="134" t="s">
        <v>63</v>
      </c>
      <c r="K250" s="4" t="s">
        <v>493</v>
      </c>
      <c r="L250" s="8" t="s">
        <v>76</v>
      </c>
      <c r="M250" s="83" t="s">
        <v>500</v>
      </c>
      <c r="N250" s="83">
        <v>1797040.6</v>
      </c>
      <c r="O250" s="83">
        <v>270297.59999999998</v>
      </c>
      <c r="P250" s="83">
        <v>66894</v>
      </c>
      <c r="Q250" s="83">
        <v>437098</v>
      </c>
      <c r="R250" s="83">
        <v>10685</v>
      </c>
      <c r="S250" s="83" t="s">
        <v>499</v>
      </c>
      <c r="T250" s="83" t="s">
        <v>78</v>
      </c>
      <c r="U250" s="83" t="s">
        <v>498</v>
      </c>
      <c r="V250" s="83">
        <v>11807.9</v>
      </c>
      <c r="W250" s="83" t="s">
        <v>497</v>
      </c>
      <c r="X250" s="83" t="s">
        <v>78</v>
      </c>
      <c r="Y250" s="83" t="s">
        <v>78</v>
      </c>
      <c r="Z250" s="83" t="s">
        <v>78</v>
      </c>
      <c r="AA250" s="83" t="s">
        <v>78</v>
      </c>
      <c r="AB250" s="83" t="s">
        <v>78</v>
      </c>
      <c r="AC250" s="83" t="s">
        <v>78</v>
      </c>
      <c r="AD250" s="83" t="s">
        <v>78</v>
      </c>
      <c r="AE250" s="83" t="s">
        <v>78</v>
      </c>
      <c r="AF250" s="83" t="s">
        <v>78</v>
      </c>
      <c r="AG250" s="83" t="s">
        <v>78</v>
      </c>
      <c r="AH250" s="83" t="s">
        <v>78</v>
      </c>
      <c r="AI250" s="83" t="s">
        <v>78</v>
      </c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2"/>
      <c r="AZ250" s="132"/>
      <c r="BA250" s="132"/>
      <c r="BB250" s="132"/>
      <c r="BC250" s="132"/>
      <c r="BD250" s="132"/>
      <c r="BE250" s="132"/>
      <c r="BF250" s="132"/>
      <c r="BG250" s="132"/>
      <c r="BH250" s="132"/>
      <c r="BI250" s="132"/>
      <c r="BJ250" s="132"/>
      <c r="BK250" s="132"/>
      <c r="BL250" s="132"/>
      <c r="BM250" s="132"/>
      <c r="BN250" s="132"/>
      <c r="BO250" s="132"/>
      <c r="BP250" s="132"/>
      <c r="BQ250" s="132"/>
      <c r="BR250" s="132"/>
      <c r="BS250" s="132"/>
      <c r="BT250" s="132"/>
      <c r="BU250" s="132"/>
      <c r="BV250" s="132"/>
      <c r="BW250" s="132"/>
      <c r="BX250" s="132"/>
      <c r="BY250" s="132"/>
      <c r="BZ250" s="132"/>
    </row>
    <row r="251" spans="1:78" ht="45.75" customHeight="1">
      <c r="A251" s="134">
        <v>245</v>
      </c>
      <c r="B251" s="134" t="s">
        <v>166</v>
      </c>
      <c r="C251" s="2">
        <v>42475</v>
      </c>
      <c r="D251" s="134" t="s">
        <v>446</v>
      </c>
      <c r="E251" s="134" t="s">
        <v>66</v>
      </c>
      <c r="F251" s="134" t="s">
        <v>496</v>
      </c>
      <c r="G251" s="3" t="s">
        <v>495</v>
      </c>
      <c r="H251" s="2">
        <v>41180</v>
      </c>
      <c r="I251" s="3" t="s">
        <v>494</v>
      </c>
      <c r="J251" s="134" t="s">
        <v>63</v>
      </c>
      <c r="K251" s="4" t="s">
        <v>493</v>
      </c>
      <c r="L251" s="8" t="s">
        <v>76</v>
      </c>
      <c r="M251" s="83" t="s">
        <v>78</v>
      </c>
      <c r="N251" s="83">
        <v>708673.8</v>
      </c>
      <c r="O251" s="83" t="s">
        <v>78</v>
      </c>
      <c r="P251" s="83" t="s">
        <v>78</v>
      </c>
      <c r="Q251" s="83">
        <v>147239.9</v>
      </c>
      <c r="R251" s="83" t="s">
        <v>78</v>
      </c>
      <c r="S251" s="83" t="s">
        <v>78</v>
      </c>
      <c r="T251" s="83" t="s">
        <v>78</v>
      </c>
      <c r="U251" s="83">
        <v>147821.9</v>
      </c>
      <c r="V251" s="83" t="s">
        <v>78</v>
      </c>
      <c r="W251" s="83" t="s">
        <v>78</v>
      </c>
      <c r="X251" s="83" t="s">
        <v>78</v>
      </c>
      <c r="Y251" s="83" t="s">
        <v>78</v>
      </c>
      <c r="Z251" s="83" t="s">
        <v>78</v>
      </c>
      <c r="AA251" s="83" t="s">
        <v>78</v>
      </c>
      <c r="AB251" s="83" t="s">
        <v>78</v>
      </c>
      <c r="AC251" s="83" t="s">
        <v>78</v>
      </c>
      <c r="AD251" s="83" t="s">
        <v>78</v>
      </c>
      <c r="AE251" s="83" t="s">
        <v>78</v>
      </c>
      <c r="AF251" s="83" t="s">
        <v>78</v>
      </c>
      <c r="AG251" s="83" t="s">
        <v>78</v>
      </c>
      <c r="AH251" s="83" t="s">
        <v>78</v>
      </c>
      <c r="AI251" s="83" t="s">
        <v>78</v>
      </c>
      <c r="AJ251" s="132"/>
      <c r="AK251" s="132"/>
      <c r="AL251" s="132"/>
      <c r="AM251" s="132"/>
      <c r="AN251" s="132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2"/>
      <c r="AY251" s="132"/>
      <c r="AZ251" s="132"/>
      <c r="BA251" s="132"/>
      <c r="BB251" s="132"/>
      <c r="BC251" s="132"/>
      <c r="BD251" s="132"/>
      <c r="BE251" s="132"/>
      <c r="BF251" s="132"/>
      <c r="BG251" s="132"/>
      <c r="BH251" s="132"/>
      <c r="BI251" s="132"/>
      <c r="BJ251" s="132"/>
      <c r="BK251" s="132"/>
      <c r="BL251" s="132"/>
      <c r="BM251" s="132"/>
      <c r="BN251" s="132"/>
      <c r="BO251" s="132"/>
      <c r="BP251" s="132"/>
      <c r="BQ251" s="132"/>
      <c r="BR251" s="132"/>
      <c r="BS251" s="132"/>
      <c r="BT251" s="132"/>
      <c r="BU251" s="132"/>
      <c r="BV251" s="132"/>
      <c r="BW251" s="132"/>
      <c r="BX251" s="132"/>
      <c r="BY251" s="132"/>
      <c r="BZ251" s="132"/>
    </row>
    <row r="252" spans="1:78" ht="45.75" customHeight="1">
      <c r="A252" s="134">
        <v>246</v>
      </c>
      <c r="B252" s="134" t="s">
        <v>474</v>
      </c>
      <c r="C252" s="2">
        <v>42475</v>
      </c>
      <c r="D252" s="134" t="s">
        <v>446</v>
      </c>
      <c r="E252" s="134" t="s">
        <v>66</v>
      </c>
      <c r="F252" s="134" t="s">
        <v>492</v>
      </c>
      <c r="G252" s="3" t="s">
        <v>473</v>
      </c>
      <c r="H252" s="2">
        <v>41152</v>
      </c>
      <c r="I252" s="3" t="s">
        <v>472</v>
      </c>
      <c r="J252" s="134" t="s">
        <v>63</v>
      </c>
      <c r="K252" s="4" t="s">
        <v>471</v>
      </c>
      <c r="L252" s="8" t="s">
        <v>76</v>
      </c>
      <c r="M252" s="83">
        <v>4721023.3</v>
      </c>
      <c r="N252" s="83">
        <v>7107371.2000000002</v>
      </c>
      <c r="O252" s="83" t="s">
        <v>78</v>
      </c>
      <c r="P252" s="83">
        <v>712150.8</v>
      </c>
      <c r="Q252" s="83">
        <v>785994.8</v>
      </c>
      <c r="R252" s="83" t="s">
        <v>78</v>
      </c>
      <c r="S252" s="83" t="s">
        <v>78</v>
      </c>
      <c r="T252" s="83" t="s">
        <v>491</v>
      </c>
      <c r="U252" s="83">
        <v>786240.8</v>
      </c>
      <c r="V252" s="83" t="s">
        <v>78</v>
      </c>
      <c r="W252" s="83" t="s">
        <v>78</v>
      </c>
      <c r="X252" s="83" t="s">
        <v>78</v>
      </c>
      <c r="Y252" s="83">
        <v>802470</v>
      </c>
      <c r="Z252" s="83" t="s">
        <v>78</v>
      </c>
      <c r="AA252" s="83" t="s">
        <v>78</v>
      </c>
      <c r="AB252" s="83" t="s">
        <v>78</v>
      </c>
      <c r="AC252" s="83">
        <v>839093</v>
      </c>
      <c r="AD252" s="83" t="s">
        <v>78</v>
      </c>
      <c r="AE252" s="83" t="s">
        <v>78</v>
      </c>
      <c r="AF252" s="83" t="s">
        <v>78</v>
      </c>
      <c r="AG252" s="83">
        <v>890944</v>
      </c>
      <c r="AH252" s="83" t="s">
        <v>78</v>
      </c>
      <c r="AI252" s="83" t="s">
        <v>78</v>
      </c>
      <c r="AJ252" s="132" t="s">
        <v>113</v>
      </c>
      <c r="AK252" s="132" t="s">
        <v>113</v>
      </c>
      <c r="AL252" s="132" t="s">
        <v>113</v>
      </c>
      <c r="AM252" s="132"/>
      <c r="AN252" s="132" t="s">
        <v>113</v>
      </c>
      <c r="AO252" s="132"/>
      <c r="AP252" s="132"/>
      <c r="AQ252" s="132"/>
      <c r="AR252" s="132"/>
      <c r="AS252" s="132"/>
      <c r="AT252" s="132" t="s">
        <v>113</v>
      </c>
      <c r="AU252" s="132"/>
      <c r="AV252" s="132" t="s">
        <v>113</v>
      </c>
      <c r="AW252" s="132"/>
      <c r="AX252" s="132" t="s">
        <v>113</v>
      </c>
      <c r="AY252" s="132"/>
      <c r="AZ252" s="132"/>
      <c r="BA252" s="132"/>
      <c r="BB252" s="132"/>
      <c r="BC252" s="132"/>
      <c r="BD252" s="132"/>
      <c r="BE252" s="132"/>
      <c r="BF252" s="132"/>
      <c r="BG252" s="132"/>
      <c r="BH252" s="132"/>
      <c r="BI252" s="132"/>
      <c r="BJ252" s="132"/>
      <c r="BK252" s="132"/>
      <c r="BL252" s="132"/>
      <c r="BM252" s="132"/>
      <c r="BN252" s="132"/>
      <c r="BO252" s="132"/>
      <c r="BP252" s="132"/>
      <c r="BQ252" s="132"/>
      <c r="BR252" s="132"/>
      <c r="BS252" s="132"/>
      <c r="BT252" s="132"/>
      <c r="BU252" s="132"/>
      <c r="BV252" s="132"/>
      <c r="BW252" s="132"/>
      <c r="BX252" s="132"/>
      <c r="BY252" s="132"/>
      <c r="BZ252" s="132"/>
    </row>
    <row r="253" spans="1:78" ht="45.75" customHeight="1">
      <c r="A253" s="134">
        <v>247</v>
      </c>
      <c r="B253" s="134" t="s">
        <v>474</v>
      </c>
      <c r="C253" s="2">
        <v>42475</v>
      </c>
      <c r="D253" s="134" t="s">
        <v>446</v>
      </c>
      <c r="E253" s="134" t="s">
        <v>66</v>
      </c>
      <c r="F253" s="134" t="s">
        <v>490</v>
      </c>
      <c r="G253" s="3" t="s">
        <v>473</v>
      </c>
      <c r="H253" s="2">
        <v>41152</v>
      </c>
      <c r="I253" s="3" t="s">
        <v>472</v>
      </c>
      <c r="J253" s="134" t="s">
        <v>63</v>
      </c>
      <c r="K253" s="4" t="s">
        <v>471</v>
      </c>
      <c r="L253" s="8" t="s">
        <v>76</v>
      </c>
      <c r="M253" s="83" t="s">
        <v>489</v>
      </c>
      <c r="N253" s="83">
        <v>5837304.4000000004</v>
      </c>
      <c r="O253" s="83" t="s">
        <v>78</v>
      </c>
      <c r="P253" s="83">
        <v>60905.8</v>
      </c>
      <c r="Q253" s="83">
        <v>473808</v>
      </c>
      <c r="R253" s="83" t="s">
        <v>78</v>
      </c>
      <c r="S253" s="83" t="s">
        <v>78</v>
      </c>
      <c r="T253" s="83" t="s">
        <v>488</v>
      </c>
      <c r="U253" s="83">
        <v>473808</v>
      </c>
      <c r="V253" s="83" t="s">
        <v>78</v>
      </c>
      <c r="W253" s="83" t="s">
        <v>78</v>
      </c>
      <c r="X253" s="83" t="s">
        <v>78</v>
      </c>
      <c r="Y253" s="83">
        <v>1043726</v>
      </c>
      <c r="Z253" s="83" t="s">
        <v>78</v>
      </c>
      <c r="AA253" s="83" t="s">
        <v>78</v>
      </c>
      <c r="AB253" s="83" t="s">
        <v>78</v>
      </c>
      <c r="AC253" s="83">
        <v>1094555</v>
      </c>
      <c r="AD253" s="83" t="s">
        <v>78</v>
      </c>
      <c r="AE253" s="83" t="s">
        <v>78</v>
      </c>
      <c r="AF253" s="83" t="s">
        <v>78</v>
      </c>
      <c r="AG253" s="83">
        <v>1147892</v>
      </c>
      <c r="AH253" s="83" t="s">
        <v>78</v>
      </c>
      <c r="AI253" s="83" t="s">
        <v>78</v>
      </c>
      <c r="AJ253" s="132" t="s">
        <v>113</v>
      </c>
      <c r="AK253" s="132" t="s">
        <v>113</v>
      </c>
      <c r="AL253" s="132" t="s">
        <v>113</v>
      </c>
      <c r="AM253" s="132"/>
      <c r="AN253" s="132"/>
      <c r="AO253" s="132"/>
      <c r="AP253" s="132" t="s">
        <v>113</v>
      </c>
      <c r="AQ253" s="132"/>
      <c r="AR253" s="132"/>
      <c r="AS253" s="132"/>
      <c r="AT253" s="132"/>
      <c r="AU253" s="132"/>
      <c r="AV253" s="132"/>
      <c r="AW253" s="132"/>
      <c r="AX253" s="132"/>
      <c r="AY253" s="132"/>
      <c r="AZ253" s="132"/>
      <c r="BA253" s="132"/>
      <c r="BB253" s="132"/>
      <c r="BC253" s="132"/>
      <c r="BD253" s="132"/>
      <c r="BE253" s="132"/>
      <c r="BF253" s="132"/>
      <c r="BG253" s="132"/>
      <c r="BH253" s="132"/>
      <c r="BI253" s="132"/>
      <c r="BJ253" s="132"/>
      <c r="BK253" s="132" t="s">
        <v>113</v>
      </c>
      <c r="BL253" s="132" t="s">
        <v>113</v>
      </c>
      <c r="BM253" s="132"/>
      <c r="BN253" s="132" t="s">
        <v>113</v>
      </c>
      <c r="BO253" s="132"/>
      <c r="BP253" s="132" t="s">
        <v>113</v>
      </c>
      <c r="BQ253" s="132" t="s">
        <v>113</v>
      </c>
      <c r="BR253" s="132"/>
      <c r="BS253" s="132"/>
      <c r="BT253" s="132"/>
      <c r="BU253" s="132"/>
      <c r="BV253" s="132"/>
      <c r="BW253" s="132"/>
      <c r="BX253" s="132"/>
      <c r="BY253" s="132"/>
      <c r="BZ253" s="132"/>
    </row>
    <row r="254" spans="1:78" ht="45.75" customHeight="1">
      <c r="A254" s="134">
        <v>248</v>
      </c>
      <c r="B254" s="134" t="s">
        <v>474</v>
      </c>
      <c r="C254" s="2">
        <v>42475</v>
      </c>
      <c r="D254" s="134" t="s">
        <v>446</v>
      </c>
      <c r="E254" s="134" t="s">
        <v>66</v>
      </c>
      <c r="F254" s="134" t="s">
        <v>466</v>
      </c>
      <c r="G254" s="3" t="s">
        <v>473</v>
      </c>
      <c r="H254" s="2">
        <v>41152</v>
      </c>
      <c r="I254" s="3" t="s">
        <v>472</v>
      </c>
      <c r="J254" s="134" t="s">
        <v>63</v>
      </c>
      <c r="K254" s="4" t="s">
        <v>471</v>
      </c>
      <c r="L254" s="8" t="s">
        <v>76</v>
      </c>
      <c r="M254" s="83">
        <v>341297</v>
      </c>
      <c r="N254" s="83">
        <v>947253.9</v>
      </c>
      <c r="O254" s="83" t="s">
        <v>78</v>
      </c>
      <c r="P254" s="83" t="s">
        <v>487</v>
      </c>
      <c r="Q254" s="83">
        <v>106248</v>
      </c>
      <c r="R254" s="83" t="s">
        <v>78</v>
      </c>
      <c r="S254" s="83" t="s">
        <v>78</v>
      </c>
      <c r="T254" s="83">
        <v>28237.7</v>
      </c>
      <c r="U254" s="83">
        <v>106248</v>
      </c>
      <c r="V254" s="83" t="s">
        <v>78</v>
      </c>
      <c r="W254" s="83" t="s">
        <v>78</v>
      </c>
      <c r="X254" s="83" t="s">
        <v>78</v>
      </c>
      <c r="Y254" s="83" t="s">
        <v>486</v>
      </c>
      <c r="Z254" s="83" t="s">
        <v>78</v>
      </c>
      <c r="AA254" s="83" t="s">
        <v>78</v>
      </c>
      <c r="AB254" s="83" t="s">
        <v>78</v>
      </c>
      <c r="AC254" s="83">
        <v>137906</v>
      </c>
      <c r="AD254" s="83" t="s">
        <v>78</v>
      </c>
      <c r="AE254" s="83" t="s">
        <v>78</v>
      </c>
      <c r="AF254" s="83" t="s">
        <v>78</v>
      </c>
      <c r="AG254" s="83" t="s">
        <v>485</v>
      </c>
      <c r="AH254" s="83" t="s">
        <v>78</v>
      </c>
      <c r="AI254" s="83" t="s">
        <v>78</v>
      </c>
      <c r="AJ254" s="132"/>
      <c r="AK254" s="132" t="s">
        <v>113</v>
      </c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32"/>
      <c r="BL254" s="132"/>
      <c r="BM254" s="132" t="s">
        <v>113</v>
      </c>
      <c r="BN254" s="132"/>
      <c r="BO254" s="132"/>
      <c r="BP254" s="132"/>
      <c r="BQ254" s="132"/>
      <c r="BR254" s="132"/>
      <c r="BS254" s="132"/>
      <c r="BT254" s="132"/>
      <c r="BU254" s="132"/>
      <c r="BV254" s="132"/>
      <c r="BW254" s="132"/>
      <c r="BX254" s="132"/>
      <c r="BY254" s="132"/>
      <c r="BZ254" s="132"/>
    </row>
    <row r="255" spans="1:78" ht="45.75" customHeight="1">
      <c r="A255" s="134">
        <v>249</v>
      </c>
      <c r="B255" s="134" t="s">
        <v>474</v>
      </c>
      <c r="C255" s="2">
        <v>42475</v>
      </c>
      <c r="D255" s="134" t="s">
        <v>446</v>
      </c>
      <c r="E255" s="134" t="s">
        <v>66</v>
      </c>
      <c r="F255" s="134" t="s">
        <v>464</v>
      </c>
      <c r="G255" s="3" t="s">
        <v>473</v>
      </c>
      <c r="H255" s="2">
        <v>41152</v>
      </c>
      <c r="I255" s="3" t="s">
        <v>472</v>
      </c>
      <c r="J255" s="134" t="s">
        <v>63</v>
      </c>
      <c r="K255" s="4" t="s">
        <v>471</v>
      </c>
      <c r="L255" s="8" t="s">
        <v>76</v>
      </c>
      <c r="M255" s="83">
        <v>1007533.2</v>
      </c>
      <c r="N255" s="83">
        <v>813121.3</v>
      </c>
      <c r="O255" s="83" t="s">
        <v>78</v>
      </c>
      <c r="P255" s="83" t="s">
        <v>78</v>
      </c>
      <c r="Q255" s="83">
        <v>87042</v>
      </c>
      <c r="R255" s="83" t="s">
        <v>78</v>
      </c>
      <c r="S255" s="83" t="s">
        <v>78</v>
      </c>
      <c r="T255" s="83" t="s">
        <v>78</v>
      </c>
      <c r="U255" s="83">
        <v>86796</v>
      </c>
      <c r="V255" s="83" t="s">
        <v>78</v>
      </c>
      <c r="W255" s="83" t="s">
        <v>78</v>
      </c>
      <c r="X255" s="83" t="s">
        <v>78</v>
      </c>
      <c r="Y255" s="83">
        <v>108855</v>
      </c>
      <c r="Z255" s="83" t="s">
        <v>78</v>
      </c>
      <c r="AA255" s="83" t="s">
        <v>78</v>
      </c>
      <c r="AB255" s="83" t="s">
        <v>78</v>
      </c>
      <c r="AC255" s="83">
        <v>114531</v>
      </c>
      <c r="AD255" s="83" t="s">
        <v>78</v>
      </c>
      <c r="AE255" s="83" t="s">
        <v>78</v>
      </c>
      <c r="AF255" s="83" t="s">
        <v>78</v>
      </c>
      <c r="AG255" s="83">
        <v>120502</v>
      </c>
      <c r="AH255" s="83" t="s">
        <v>78</v>
      </c>
      <c r="AI255" s="83" t="s">
        <v>78</v>
      </c>
      <c r="AJ255" s="132" t="s">
        <v>113</v>
      </c>
      <c r="AK255" s="132" t="s">
        <v>113</v>
      </c>
      <c r="AL255" s="132"/>
      <c r="AM255" s="132"/>
      <c r="AN255" s="132"/>
      <c r="AO255" s="132" t="s">
        <v>113</v>
      </c>
      <c r="AP255" s="132"/>
      <c r="AQ255" s="132"/>
      <c r="AR255" s="132"/>
      <c r="AS255" s="132" t="s">
        <v>113</v>
      </c>
      <c r="AT255" s="132"/>
      <c r="AU255" s="132"/>
      <c r="AV255" s="132"/>
      <c r="AW255" s="132"/>
      <c r="AX255" s="132"/>
      <c r="AY255" s="132"/>
      <c r="AZ255" s="132"/>
      <c r="BA255" s="132"/>
      <c r="BB255" s="132"/>
      <c r="BC255" s="132"/>
      <c r="BD255" s="132"/>
      <c r="BE255" s="132"/>
      <c r="BF255" s="132"/>
      <c r="BG255" s="132"/>
      <c r="BH255" s="132"/>
      <c r="BI255" s="132"/>
      <c r="BJ255" s="132"/>
      <c r="BK255" s="132"/>
      <c r="BL255" s="132"/>
      <c r="BM255" s="132"/>
      <c r="BN255" s="132"/>
      <c r="BO255" s="132"/>
      <c r="BP255" s="132"/>
      <c r="BQ255" s="132"/>
      <c r="BR255" s="132"/>
      <c r="BS255" s="132"/>
      <c r="BT255" s="132"/>
      <c r="BU255" s="132"/>
      <c r="BV255" s="132"/>
      <c r="BW255" s="132"/>
      <c r="BX255" s="132"/>
      <c r="BY255" s="132"/>
      <c r="BZ255" s="132"/>
    </row>
    <row r="256" spans="1:78" ht="45.75" customHeight="1">
      <c r="A256" s="134">
        <v>250</v>
      </c>
      <c r="B256" s="134" t="s">
        <v>474</v>
      </c>
      <c r="C256" s="2">
        <v>42475</v>
      </c>
      <c r="D256" s="134" t="s">
        <v>446</v>
      </c>
      <c r="E256" s="134" t="s">
        <v>66</v>
      </c>
      <c r="F256" s="134" t="s">
        <v>462</v>
      </c>
      <c r="G256" s="3" t="s">
        <v>473</v>
      </c>
      <c r="H256" s="2">
        <v>41152</v>
      </c>
      <c r="I256" s="3" t="s">
        <v>472</v>
      </c>
      <c r="J256" s="134" t="s">
        <v>63</v>
      </c>
      <c r="K256" s="4" t="s">
        <v>471</v>
      </c>
      <c r="L256" s="8" t="s">
        <v>76</v>
      </c>
      <c r="M256" s="83" t="s">
        <v>78</v>
      </c>
      <c r="N256" s="83">
        <v>1465688.7</v>
      </c>
      <c r="O256" s="83" t="s">
        <v>78</v>
      </c>
      <c r="P256" s="83" t="s">
        <v>78</v>
      </c>
      <c r="Q256" s="83">
        <v>130000</v>
      </c>
      <c r="R256" s="83" t="s">
        <v>78</v>
      </c>
      <c r="S256" s="83" t="s">
        <v>78</v>
      </c>
      <c r="T256" s="83" t="s">
        <v>78</v>
      </c>
      <c r="U256" s="83">
        <v>130000</v>
      </c>
      <c r="V256" s="83" t="s">
        <v>78</v>
      </c>
      <c r="W256" s="83" t="s">
        <v>78</v>
      </c>
      <c r="X256" s="83" t="s">
        <v>78</v>
      </c>
      <c r="Y256" s="83" t="s">
        <v>484</v>
      </c>
      <c r="Z256" s="83" t="s">
        <v>78</v>
      </c>
      <c r="AA256" s="83" t="s">
        <v>78</v>
      </c>
      <c r="AB256" s="83" t="s">
        <v>78</v>
      </c>
      <c r="AC256" s="83">
        <v>262520</v>
      </c>
      <c r="AD256" s="83" t="s">
        <v>78</v>
      </c>
      <c r="AE256" s="83" t="s">
        <v>78</v>
      </c>
      <c r="AF256" s="83" t="s">
        <v>78</v>
      </c>
      <c r="AG256" s="83">
        <v>264731</v>
      </c>
      <c r="AH256" s="83" t="s">
        <v>78</v>
      </c>
      <c r="AI256" s="83" t="s">
        <v>78</v>
      </c>
      <c r="AJ256" s="132"/>
      <c r="AK256" s="132"/>
      <c r="AL256" s="132"/>
      <c r="AM256" s="132" t="s">
        <v>113</v>
      </c>
      <c r="AN256" s="132"/>
      <c r="AO256" s="132"/>
      <c r="AP256" s="132"/>
      <c r="AQ256" s="132"/>
      <c r="AR256" s="132" t="s">
        <v>113</v>
      </c>
      <c r="AS256" s="132"/>
      <c r="AT256" s="132"/>
      <c r="AU256" s="132"/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32"/>
      <c r="BG256" s="132"/>
      <c r="BH256" s="132"/>
      <c r="BI256" s="132"/>
      <c r="BJ256" s="132"/>
      <c r="BK256" s="132"/>
      <c r="BL256" s="132"/>
      <c r="BM256" s="132"/>
      <c r="BN256" s="132"/>
      <c r="BO256" s="132"/>
      <c r="BP256" s="132"/>
      <c r="BQ256" s="132"/>
      <c r="BR256" s="132"/>
      <c r="BS256" s="132"/>
      <c r="BT256" s="132"/>
      <c r="BU256" s="132"/>
      <c r="BV256" s="132"/>
      <c r="BW256" s="132"/>
      <c r="BX256" s="132"/>
      <c r="BY256" s="132"/>
      <c r="BZ256" s="132"/>
    </row>
    <row r="257" spans="1:78" ht="45.75" customHeight="1">
      <c r="A257" s="134">
        <v>251</v>
      </c>
      <c r="B257" s="134" t="s">
        <v>474</v>
      </c>
      <c r="C257" s="2">
        <v>42475</v>
      </c>
      <c r="D257" s="134" t="s">
        <v>446</v>
      </c>
      <c r="E257" s="134" t="s">
        <v>66</v>
      </c>
      <c r="F257" s="134" t="s">
        <v>483</v>
      </c>
      <c r="G257" s="3" t="s">
        <v>473</v>
      </c>
      <c r="H257" s="2">
        <v>41152</v>
      </c>
      <c r="I257" s="3" t="s">
        <v>472</v>
      </c>
      <c r="J257" s="134" t="s">
        <v>63</v>
      </c>
      <c r="K257" s="4" t="s">
        <v>471</v>
      </c>
      <c r="L257" s="8" t="s">
        <v>76</v>
      </c>
      <c r="M257" s="83">
        <v>233540</v>
      </c>
      <c r="N257" s="83">
        <v>3530024.3</v>
      </c>
      <c r="O257" s="83" t="s">
        <v>482</v>
      </c>
      <c r="P257" s="83" t="s">
        <v>78</v>
      </c>
      <c r="Q257" s="83">
        <v>637744.5</v>
      </c>
      <c r="R257" s="83" t="s">
        <v>78</v>
      </c>
      <c r="S257" s="83" t="s">
        <v>78</v>
      </c>
      <c r="T257" s="83" t="s">
        <v>78</v>
      </c>
      <c r="U257" s="83" t="s">
        <v>481</v>
      </c>
      <c r="V257" s="83" t="s">
        <v>78</v>
      </c>
      <c r="W257" s="83" t="s">
        <v>78</v>
      </c>
      <c r="X257" s="83" t="s">
        <v>78</v>
      </c>
      <c r="Y257" s="83" t="s">
        <v>480</v>
      </c>
      <c r="Z257" s="83" t="s">
        <v>78</v>
      </c>
      <c r="AA257" s="83" t="s">
        <v>78</v>
      </c>
      <c r="AB257" s="83" t="s">
        <v>78</v>
      </c>
      <c r="AC257" s="83">
        <v>484150</v>
      </c>
      <c r="AD257" s="83" t="s">
        <v>78</v>
      </c>
      <c r="AE257" s="83" t="s">
        <v>78</v>
      </c>
      <c r="AF257" s="83" t="s">
        <v>78</v>
      </c>
      <c r="AG257" s="83" t="s">
        <v>479</v>
      </c>
      <c r="AH257" s="83" t="s">
        <v>78</v>
      </c>
      <c r="AI257" s="83" t="s">
        <v>78</v>
      </c>
      <c r="AJ257" s="132"/>
      <c r="AK257" s="132"/>
      <c r="AL257" s="132"/>
      <c r="AM257" s="132"/>
      <c r="AN257" s="132"/>
      <c r="AO257" s="132"/>
      <c r="AP257" s="132"/>
      <c r="AQ257" s="132"/>
      <c r="AR257" s="132"/>
      <c r="AS257" s="132"/>
      <c r="AT257" s="132"/>
      <c r="AU257" s="132"/>
      <c r="AV257" s="132"/>
      <c r="AW257" s="132"/>
      <c r="AX257" s="132"/>
      <c r="AY257" s="132"/>
      <c r="AZ257" s="132"/>
      <c r="BA257" s="132"/>
      <c r="BB257" s="132"/>
      <c r="BC257" s="132"/>
      <c r="BD257" s="132"/>
      <c r="BE257" s="132"/>
      <c r="BF257" s="132"/>
      <c r="BG257" s="132"/>
      <c r="BH257" s="132"/>
      <c r="BI257" s="132"/>
      <c r="BJ257" s="132"/>
      <c r="BK257" s="132"/>
      <c r="BL257" s="132"/>
      <c r="BM257" s="132"/>
      <c r="BN257" s="132"/>
      <c r="BO257" s="132"/>
      <c r="BP257" s="132"/>
      <c r="BQ257" s="132"/>
      <c r="BR257" s="132"/>
      <c r="BS257" s="132"/>
      <c r="BT257" s="132"/>
      <c r="BU257" s="132"/>
      <c r="BV257" s="132"/>
      <c r="BW257" s="132"/>
      <c r="BX257" s="132"/>
      <c r="BY257" s="132"/>
      <c r="BZ257" s="132"/>
    </row>
    <row r="258" spans="1:78" ht="45.75" customHeight="1">
      <c r="A258" s="134">
        <v>252</v>
      </c>
      <c r="B258" s="134" t="s">
        <v>474</v>
      </c>
      <c r="C258" s="2">
        <v>42475</v>
      </c>
      <c r="D258" s="134" t="s">
        <v>446</v>
      </c>
      <c r="E258" s="134" t="s">
        <v>66</v>
      </c>
      <c r="F258" s="134" t="s">
        <v>478</v>
      </c>
      <c r="G258" s="3" t="s">
        <v>473</v>
      </c>
      <c r="H258" s="2">
        <v>41152</v>
      </c>
      <c r="I258" s="3" t="s">
        <v>472</v>
      </c>
      <c r="J258" s="134" t="s">
        <v>63</v>
      </c>
      <c r="K258" s="4" t="s">
        <v>471</v>
      </c>
      <c r="L258" s="8" t="s">
        <v>76</v>
      </c>
      <c r="M258" s="83" t="s">
        <v>477</v>
      </c>
      <c r="N258" s="83" t="s">
        <v>476</v>
      </c>
      <c r="O258" s="83" t="s">
        <v>78</v>
      </c>
      <c r="P258" s="83" t="s">
        <v>475</v>
      </c>
      <c r="Q258" s="83">
        <v>7000</v>
      </c>
      <c r="R258" s="83" t="s">
        <v>78</v>
      </c>
      <c r="S258" s="83" t="s">
        <v>78</v>
      </c>
      <c r="T258" s="83" t="s">
        <v>78</v>
      </c>
      <c r="U258" s="83">
        <v>7000</v>
      </c>
      <c r="V258" s="83" t="s">
        <v>78</v>
      </c>
      <c r="W258" s="83" t="s">
        <v>78</v>
      </c>
      <c r="X258" s="83" t="s">
        <v>78</v>
      </c>
      <c r="Y258" s="83">
        <v>104110</v>
      </c>
      <c r="Z258" s="83" t="s">
        <v>78</v>
      </c>
      <c r="AA258" s="83" t="s">
        <v>78</v>
      </c>
      <c r="AB258" s="83" t="s">
        <v>78</v>
      </c>
      <c r="AC258" s="83">
        <v>111519.8</v>
      </c>
      <c r="AD258" s="83" t="s">
        <v>78</v>
      </c>
      <c r="AE258" s="83" t="s">
        <v>78</v>
      </c>
      <c r="AF258" s="83" t="s">
        <v>78</v>
      </c>
      <c r="AG258" s="83">
        <v>125703.9</v>
      </c>
      <c r="AH258" s="83" t="s">
        <v>78</v>
      </c>
      <c r="AI258" s="83" t="s">
        <v>78</v>
      </c>
      <c r="AJ258" s="132"/>
      <c r="AK258" s="132"/>
      <c r="AL258" s="132"/>
      <c r="AM258" s="132"/>
      <c r="AN258" s="132"/>
      <c r="AO258" s="132"/>
      <c r="AP258" s="132"/>
      <c r="AQ258" s="132"/>
      <c r="AR258" s="132"/>
      <c r="AS258" s="132" t="s">
        <v>113</v>
      </c>
      <c r="AT258" s="132"/>
      <c r="AU258" s="132"/>
      <c r="AV258" s="132"/>
      <c r="AW258" s="132"/>
      <c r="AX258" s="132"/>
      <c r="AY258" s="132"/>
      <c r="AZ258" s="132"/>
      <c r="BA258" s="132"/>
      <c r="BB258" s="132"/>
      <c r="BC258" s="132"/>
      <c r="BD258" s="132"/>
      <c r="BE258" s="132"/>
      <c r="BF258" s="132"/>
      <c r="BG258" s="132"/>
      <c r="BH258" s="132"/>
      <c r="BI258" s="132"/>
      <c r="BJ258" s="132"/>
      <c r="BK258" s="132"/>
      <c r="BL258" s="132"/>
      <c r="BM258" s="132"/>
      <c r="BN258" s="132"/>
      <c r="BO258" s="132"/>
      <c r="BP258" s="132"/>
      <c r="BQ258" s="132"/>
      <c r="BR258" s="132"/>
      <c r="BS258" s="132"/>
      <c r="BT258" s="132"/>
      <c r="BU258" s="132"/>
      <c r="BV258" s="132"/>
      <c r="BW258" s="132"/>
      <c r="BX258" s="132"/>
      <c r="BY258" s="132"/>
      <c r="BZ258" s="132"/>
    </row>
    <row r="259" spans="1:78" ht="45.75" customHeight="1">
      <c r="A259" s="134">
        <v>253</v>
      </c>
      <c r="B259" s="134" t="s">
        <v>474</v>
      </c>
      <c r="C259" s="2">
        <v>42475</v>
      </c>
      <c r="D259" s="134" t="s">
        <v>446</v>
      </c>
      <c r="E259" s="134" t="s">
        <v>66</v>
      </c>
      <c r="F259" s="134" t="s">
        <v>452</v>
      </c>
      <c r="G259" s="3" t="s">
        <v>473</v>
      </c>
      <c r="H259" s="2">
        <v>41152</v>
      </c>
      <c r="I259" s="3" t="s">
        <v>472</v>
      </c>
      <c r="J259" s="134" t="s">
        <v>56</v>
      </c>
      <c r="K259" s="4" t="s">
        <v>471</v>
      </c>
      <c r="L259" s="8" t="s">
        <v>76</v>
      </c>
      <c r="M259" s="83" t="s">
        <v>78</v>
      </c>
      <c r="N259" s="83">
        <v>6900</v>
      </c>
      <c r="O259" s="83" t="s">
        <v>78</v>
      </c>
      <c r="P259" s="83" t="s">
        <v>78</v>
      </c>
      <c r="Q259" s="83" t="s">
        <v>78</v>
      </c>
      <c r="R259" s="83" t="s">
        <v>78</v>
      </c>
      <c r="S259" s="83" t="s">
        <v>78</v>
      </c>
      <c r="T259" s="83" t="s">
        <v>78</v>
      </c>
      <c r="U259" s="83" t="s">
        <v>78</v>
      </c>
      <c r="V259" s="83" t="s">
        <v>78</v>
      </c>
      <c r="W259" s="83" t="s">
        <v>78</v>
      </c>
      <c r="X259" s="83" t="s">
        <v>78</v>
      </c>
      <c r="Y259" s="83" t="s">
        <v>78</v>
      </c>
      <c r="Z259" s="83" t="s">
        <v>78</v>
      </c>
      <c r="AA259" s="83" t="s">
        <v>78</v>
      </c>
      <c r="AB259" s="83" t="s">
        <v>78</v>
      </c>
      <c r="AC259" s="83" t="s">
        <v>78</v>
      </c>
      <c r="AD259" s="83" t="s">
        <v>78</v>
      </c>
      <c r="AE259" s="83" t="s">
        <v>78</v>
      </c>
      <c r="AF259" s="83" t="s">
        <v>78</v>
      </c>
      <c r="AG259" s="83" t="s">
        <v>78</v>
      </c>
      <c r="AH259" s="83" t="s">
        <v>78</v>
      </c>
      <c r="AI259" s="83" t="s">
        <v>78</v>
      </c>
      <c r="AJ259" s="132"/>
      <c r="AK259" s="132"/>
      <c r="AL259" s="132"/>
      <c r="AM259" s="132"/>
      <c r="AN259" s="132"/>
      <c r="AO259" s="132"/>
      <c r="AP259" s="132"/>
      <c r="AQ259" s="132"/>
      <c r="AR259" s="132"/>
      <c r="AS259" s="132" t="s">
        <v>113</v>
      </c>
      <c r="AT259" s="132"/>
      <c r="AU259" s="132"/>
      <c r="AV259" s="132"/>
      <c r="AW259" s="132"/>
      <c r="AX259" s="132"/>
      <c r="AY259" s="132"/>
      <c r="AZ259" s="132"/>
      <c r="BA259" s="132"/>
      <c r="BB259" s="132"/>
      <c r="BC259" s="132"/>
      <c r="BD259" s="132"/>
      <c r="BE259" s="132"/>
      <c r="BF259" s="132"/>
      <c r="BG259" s="132"/>
      <c r="BH259" s="132"/>
      <c r="BI259" s="132"/>
      <c r="BJ259" s="132"/>
      <c r="BK259" s="132"/>
      <c r="BL259" s="132"/>
      <c r="BM259" s="132"/>
      <c r="BN259" s="132"/>
      <c r="BO259" s="132"/>
      <c r="BP259" s="132"/>
      <c r="BQ259" s="132"/>
      <c r="BR259" s="132"/>
      <c r="BS259" s="132"/>
      <c r="BT259" s="132"/>
      <c r="BU259" s="132"/>
      <c r="BV259" s="132"/>
      <c r="BW259" s="132"/>
      <c r="BX259" s="132"/>
      <c r="BY259" s="132"/>
      <c r="BZ259" s="132"/>
    </row>
    <row r="260" spans="1:78" ht="45.75" customHeight="1">
      <c r="A260" s="134">
        <v>254</v>
      </c>
      <c r="B260" s="134" t="s">
        <v>167</v>
      </c>
      <c r="C260" s="2">
        <v>42475</v>
      </c>
      <c r="D260" s="134" t="s">
        <v>446</v>
      </c>
      <c r="E260" s="134" t="s">
        <v>66</v>
      </c>
      <c r="F260" s="134" t="s">
        <v>470</v>
      </c>
      <c r="G260" s="3" t="s">
        <v>469</v>
      </c>
      <c r="H260" s="2">
        <v>41375</v>
      </c>
      <c r="I260" s="3" t="s">
        <v>442</v>
      </c>
      <c r="J260" s="134" t="s">
        <v>451</v>
      </c>
      <c r="K260" s="4" t="s">
        <v>441</v>
      </c>
      <c r="L260" s="8" t="s">
        <v>76</v>
      </c>
      <c r="M260" s="83">
        <v>852453.9</v>
      </c>
      <c r="N260" s="83">
        <v>341966</v>
      </c>
      <c r="O260" s="83">
        <v>732260</v>
      </c>
      <c r="P260" s="83">
        <v>103656</v>
      </c>
      <c r="Q260" s="83">
        <v>18995</v>
      </c>
      <c r="R260" s="83" t="s">
        <v>78</v>
      </c>
      <c r="S260" s="83">
        <v>10450</v>
      </c>
      <c r="T260" s="83">
        <v>132963</v>
      </c>
      <c r="U260" s="83">
        <v>20228</v>
      </c>
      <c r="V260" s="83" t="s">
        <v>78</v>
      </c>
      <c r="W260" s="83">
        <v>10450</v>
      </c>
      <c r="X260" s="83">
        <v>90400</v>
      </c>
      <c r="Y260" s="83">
        <v>49100</v>
      </c>
      <c r="Z260" s="83" t="s">
        <v>78</v>
      </c>
      <c r="AA260" s="83" t="s">
        <v>78</v>
      </c>
      <c r="AB260" s="83">
        <v>95300</v>
      </c>
      <c r="AC260" s="83">
        <v>51900</v>
      </c>
      <c r="AD260" s="83" t="s">
        <v>78</v>
      </c>
      <c r="AE260" s="83" t="s">
        <v>78</v>
      </c>
      <c r="AF260" s="83">
        <v>103800</v>
      </c>
      <c r="AG260" s="83">
        <v>56500</v>
      </c>
      <c r="AH260" s="83" t="s">
        <v>78</v>
      </c>
      <c r="AI260" s="83" t="s">
        <v>78</v>
      </c>
      <c r="AJ260" s="132" t="s">
        <v>113</v>
      </c>
      <c r="AK260" s="132" t="s">
        <v>113</v>
      </c>
      <c r="AL260" s="132" t="s">
        <v>113</v>
      </c>
      <c r="AM260" s="132"/>
      <c r="AN260" s="132"/>
      <c r="AO260" s="132"/>
      <c r="AP260" s="132"/>
      <c r="AQ260" s="132"/>
      <c r="AR260" s="132"/>
      <c r="AS260" s="132" t="s">
        <v>113</v>
      </c>
      <c r="AT260" s="132" t="s">
        <v>113</v>
      </c>
      <c r="AU260" s="132"/>
      <c r="AV260" s="132"/>
      <c r="AW260" s="132" t="s">
        <v>113</v>
      </c>
      <c r="AX260" s="132"/>
      <c r="AY260" s="132"/>
      <c r="AZ260" s="132"/>
      <c r="BA260" s="132"/>
      <c r="BB260" s="132"/>
      <c r="BC260" s="132"/>
      <c r="BD260" s="132"/>
      <c r="BE260" s="132"/>
      <c r="BF260" s="132"/>
      <c r="BG260" s="132" t="s">
        <v>113</v>
      </c>
      <c r="BH260" s="132"/>
      <c r="BI260" s="132"/>
      <c r="BJ260" s="132"/>
      <c r="BK260" s="132"/>
      <c r="BL260" s="132"/>
      <c r="BM260" s="132"/>
      <c r="BN260" s="132"/>
      <c r="BO260" s="132"/>
      <c r="BP260" s="132"/>
      <c r="BQ260" s="132"/>
      <c r="BR260" s="132"/>
      <c r="BS260" s="132"/>
      <c r="BT260" s="132"/>
      <c r="BU260" s="132"/>
      <c r="BV260" s="132"/>
      <c r="BW260" s="132"/>
      <c r="BX260" s="132"/>
      <c r="BY260" s="132"/>
      <c r="BZ260" s="132"/>
    </row>
    <row r="261" spans="1:78" ht="45.75" customHeight="1">
      <c r="A261" s="134">
        <v>255</v>
      </c>
      <c r="B261" s="134" t="s">
        <v>167</v>
      </c>
      <c r="C261" s="2">
        <v>42475</v>
      </c>
      <c r="D261" s="134" t="s">
        <v>446</v>
      </c>
      <c r="E261" s="134" t="s">
        <v>66</v>
      </c>
      <c r="F261" s="134" t="s">
        <v>468</v>
      </c>
      <c r="G261" s="3" t="s">
        <v>467</v>
      </c>
      <c r="H261" s="2">
        <v>41375</v>
      </c>
      <c r="I261" s="3" t="s">
        <v>442</v>
      </c>
      <c r="J261" s="134" t="s">
        <v>451</v>
      </c>
      <c r="K261" s="4" t="s">
        <v>441</v>
      </c>
      <c r="L261" s="8" t="s">
        <v>76</v>
      </c>
      <c r="M261" s="83">
        <v>7801694.5999999996</v>
      </c>
      <c r="N261" s="83">
        <v>3325179</v>
      </c>
      <c r="O261" s="83">
        <v>53791916</v>
      </c>
      <c r="P261" s="83">
        <v>871840</v>
      </c>
      <c r="Q261" s="83">
        <v>291107</v>
      </c>
      <c r="R261" s="83" t="s">
        <v>78</v>
      </c>
      <c r="S261" s="83">
        <v>15237270</v>
      </c>
      <c r="T261" s="83">
        <v>897551</v>
      </c>
      <c r="U261" s="83">
        <v>309995</v>
      </c>
      <c r="V261" s="83" t="s">
        <v>78</v>
      </c>
      <c r="W261" s="83">
        <v>16647070</v>
      </c>
      <c r="X261" s="83">
        <v>615956</v>
      </c>
      <c r="Y261" s="83">
        <v>361858</v>
      </c>
      <c r="Z261" s="83" t="s">
        <v>78</v>
      </c>
      <c r="AA261" s="83" t="s">
        <v>78</v>
      </c>
      <c r="AB261" s="83">
        <v>619516</v>
      </c>
      <c r="AC261" s="83">
        <v>364751</v>
      </c>
      <c r="AD261" s="83" t="s">
        <v>78</v>
      </c>
      <c r="AE261" s="83" t="s">
        <v>78</v>
      </c>
      <c r="AF261" s="83">
        <v>619954</v>
      </c>
      <c r="AG261" s="83">
        <v>365889</v>
      </c>
      <c r="AH261" s="83" t="s">
        <v>78</v>
      </c>
      <c r="AI261" s="83" t="s">
        <v>78</v>
      </c>
      <c r="AJ261" s="132" t="s">
        <v>113</v>
      </c>
      <c r="AK261" s="132" t="s">
        <v>113</v>
      </c>
      <c r="AL261" s="132" t="s">
        <v>113</v>
      </c>
      <c r="AM261" s="132"/>
      <c r="AN261" s="132"/>
      <c r="AO261" s="132"/>
      <c r="AP261" s="132" t="s">
        <v>113</v>
      </c>
      <c r="AQ261" s="132"/>
      <c r="AR261" s="132"/>
      <c r="AS261" s="132"/>
      <c r="AT261" s="132"/>
      <c r="AU261" s="132"/>
      <c r="AV261" s="132"/>
      <c r="AW261" s="132"/>
      <c r="AX261" s="132"/>
      <c r="AY261" s="132"/>
      <c r="AZ261" s="132"/>
      <c r="BA261" s="132"/>
      <c r="BB261" s="132"/>
      <c r="BC261" s="132"/>
      <c r="BD261" s="132"/>
      <c r="BE261" s="132"/>
      <c r="BF261" s="132"/>
      <c r="BG261" s="132"/>
      <c r="BH261" s="132" t="s">
        <v>113</v>
      </c>
      <c r="BI261" s="132" t="s">
        <v>113</v>
      </c>
      <c r="BJ261" s="132" t="s">
        <v>113</v>
      </c>
      <c r="BK261" s="132" t="s">
        <v>113</v>
      </c>
      <c r="BL261" s="132" t="s">
        <v>113</v>
      </c>
      <c r="BM261" s="132"/>
      <c r="BN261" s="132" t="s">
        <v>113</v>
      </c>
      <c r="BO261" s="132"/>
      <c r="BP261" s="132"/>
      <c r="BQ261" s="132"/>
      <c r="BR261" s="132"/>
      <c r="BS261" s="132"/>
      <c r="BT261" s="132"/>
      <c r="BU261" s="132"/>
      <c r="BV261" s="132"/>
      <c r="BW261" s="132"/>
      <c r="BX261" s="132"/>
      <c r="BY261" s="132"/>
      <c r="BZ261" s="132"/>
    </row>
    <row r="262" spans="1:78" ht="45.75" customHeight="1">
      <c r="A262" s="134">
        <v>256</v>
      </c>
      <c r="B262" s="134" t="s">
        <v>167</v>
      </c>
      <c r="C262" s="2">
        <v>42475</v>
      </c>
      <c r="D262" s="134" t="s">
        <v>446</v>
      </c>
      <c r="E262" s="134" t="s">
        <v>66</v>
      </c>
      <c r="F262" s="134" t="s">
        <v>466</v>
      </c>
      <c r="G262" s="3" t="s">
        <v>465</v>
      </c>
      <c r="H262" s="2">
        <v>41375</v>
      </c>
      <c r="I262" s="3" t="s">
        <v>442</v>
      </c>
      <c r="J262" s="134" t="s">
        <v>451</v>
      </c>
      <c r="K262" s="4" t="s">
        <v>441</v>
      </c>
      <c r="L262" s="8" t="s">
        <v>76</v>
      </c>
      <c r="M262" s="83">
        <v>35913.800000000003</v>
      </c>
      <c r="N262" s="83">
        <v>21351</v>
      </c>
      <c r="O262" s="83" t="s">
        <v>78</v>
      </c>
      <c r="P262" s="83">
        <v>878</v>
      </c>
      <c r="Q262" s="83">
        <v>646</v>
      </c>
      <c r="R262" s="83" t="s">
        <v>78</v>
      </c>
      <c r="S262" s="83" t="s">
        <v>78</v>
      </c>
      <c r="T262" s="83">
        <v>878</v>
      </c>
      <c r="U262" s="83">
        <v>695</v>
      </c>
      <c r="V262" s="83" t="s">
        <v>78</v>
      </c>
      <c r="W262" s="83" t="s">
        <v>78</v>
      </c>
      <c r="X262" s="83">
        <v>878</v>
      </c>
      <c r="Y262" s="83">
        <v>500</v>
      </c>
      <c r="Z262" s="83" t="s">
        <v>78</v>
      </c>
      <c r="AA262" s="83" t="s">
        <v>78</v>
      </c>
      <c r="AB262" s="83">
        <v>878</v>
      </c>
      <c r="AC262" s="83">
        <v>500</v>
      </c>
      <c r="AD262" s="83" t="s">
        <v>78</v>
      </c>
      <c r="AE262" s="83" t="s">
        <v>78</v>
      </c>
      <c r="AF262" s="83">
        <v>878</v>
      </c>
      <c r="AG262" s="83">
        <v>500</v>
      </c>
      <c r="AH262" s="83" t="s">
        <v>78</v>
      </c>
      <c r="AI262" s="83" t="s">
        <v>78</v>
      </c>
      <c r="AJ262" s="132"/>
      <c r="AK262" s="132" t="s">
        <v>113</v>
      </c>
      <c r="AL262" s="132"/>
      <c r="AM262" s="132"/>
      <c r="AN262" s="132"/>
      <c r="AO262" s="132"/>
      <c r="AP262" s="132"/>
      <c r="AQ262" s="132"/>
      <c r="AR262" s="132"/>
      <c r="AS262" s="132"/>
      <c r="AT262" s="132"/>
      <c r="AU262" s="132"/>
      <c r="AV262" s="132"/>
      <c r="AW262" s="132"/>
      <c r="AX262" s="132"/>
      <c r="AY262" s="132"/>
      <c r="AZ262" s="132"/>
      <c r="BA262" s="132"/>
      <c r="BB262" s="132"/>
      <c r="BC262" s="132"/>
      <c r="BD262" s="132"/>
      <c r="BE262" s="132"/>
      <c r="BF262" s="132"/>
      <c r="BG262" s="132"/>
      <c r="BH262" s="132"/>
      <c r="BI262" s="132"/>
      <c r="BJ262" s="132"/>
      <c r="BK262" s="132"/>
      <c r="BL262" s="132"/>
      <c r="BM262" s="132" t="s">
        <v>113</v>
      </c>
      <c r="BN262" s="132"/>
      <c r="BO262" s="132"/>
      <c r="BP262" s="132"/>
      <c r="BQ262" s="132"/>
      <c r="BR262" s="132"/>
      <c r="BS262" s="132"/>
      <c r="BT262" s="132"/>
      <c r="BU262" s="132"/>
      <c r="BV262" s="132"/>
      <c r="BW262" s="132"/>
      <c r="BX262" s="132"/>
      <c r="BY262" s="132"/>
      <c r="BZ262" s="132"/>
    </row>
    <row r="263" spans="1:78" ht="45.75" customHeight="1">
      <c r="A263" s="134">
        <v>257</v>
      </c>
      <c r="B263" s="134" t="s">
        <v>167</v>
      </c>
      <c r="C263" s="2">
        <v>42475</v>
      </c>
      <c r="D263" s="134" t="s">
        <v>446</v>
      </c>
      <c r="E263" s="134" t="s">
        <v>66</v>
      </c>
      <c r="F263" s="134" t="s">
        <v>464</v>
      </c>
      <c r="G263" s="3" t="s">
        <v>463</v>
      </c>
      <c r="H263" s="2">
        <v>41375</v>
      </c>
      <c r="I263" s="3" t="s">
        <v>442</v>
      </c>
      <c r="J263" s="134" t="s">
        <v>451</v>
      </c>
      <c r="K263" s="4" t="s">
        <v>441</v>
      </c>
      <c r="L263" s="8" t="s">
        <v>76</v>
      </c>
      <c r="M263" s="83">
        <v>272221.7</v>
      </c>
      <c r="N263" s="83">
        <v>78396</v>
      </c>
      <c r="O263" s="83">
        <v>130692</v>
      </c>
      <c r="P263" s="83">
        <v>37787</v>
      </c>
      <c r="Q263" s="83">
        <v>4278</v>
      </c>
      <c r="R263" s="83" t="s">
        <v>78</v>
      </c>
      <c r="S263" s="83">
        <v>15702</v>
      </c>
      <c r="T263" s="83">
        <v>38487</v>
      </c>
      <c r="U263" s="83">
        <v>4554</v>
      </c>
      <c r="V263" s="83" t="s">
        <v>78</v>
      </c>
      <c r="W263" s="83">
        <v>16130</v>
      </c>
      <c r="X263" s="83">
        <v>38487</v>
      </c>
      <c r="Y263" s="83">
        <v>14400</v>
      </c>
      <c r="Z263" s="83"/>
      <c r="AA263" s="83">
        <v>16130</v>
      </c>
      <c r="AB263" s="83">
        <v>39092</v>
      </c>
      <c r="AC263" s="83">
        <v>14600</v>
      </c>
      <c r="AD263" s="83" t="s">
        <v>78</v>
      </c>
      <c r="AE263" s="83">
        <v>16468</v>
      </c>
      <c r="AF263" s="83">
        <v>39462</v>
      </c>
      <c r="AG263" s="83">
        <v>14800</v>
      </c>
      <c r="AH263" s="83" t="s">
        <v>78</v>
      </c>
      <c r="AI263" s="83">
        <v>16848</v>
      </c>
      <c r="AJ263" s="132" t="s">
        <v>113</v>
      </c>
      <c r="AK263" s="132" t="s">
        <v>113</v>
      </c>
      <c r="AL263" s="132"/>
      <c r="AM263" s="132"/>
      <c r="AN263" s="132"/>
      <c r="AO263" s="132" t="s">
        <v>113</v>
      </c>
      <c r="AP263" s="132"/>
      <c r="AQ263" s="132"/>
      <c r="AR263" s="132"/>
      <c r="AS263" s="132" t="s">
        <v>113</v>
      </c>
      <c r="AT263" s="132"/>
      <c r="AU263" s="132"/>
      <c r="AV263" s="132"/>
      <c r="AW263" s="132"/>
      <c r="AX263" s="132"/>
      <c r="AY263" s="132"/>
      <c r="AZ263" s="132"/>
      <c r="BA263" s="132"/>
      <c r="BB263" s="132"/>
      <c r="BC263" s="132"/>
      <c r="BD263" s="132"/>
      <c r="BE263" s="132"/>
      <c r="BF263" s="132"/>
      <c r="BG263" s="132"/>
      <c r="BH263" s="132"/>
      <c r="BI263" s="132"/>
      <c r="BJ263" s="132"/>
      <c r="BK263" s="132"/>
      <c r="BL263" s="132"/>
      <c r="BM263" s="132"/>
      <c r="BN263" s="132"/>
      <c r="BO263" s="132"/>
      <c r="BP263" s="132"/>
      <c r="BQ263" s="132"/>
      <c r="BR263" s="132"/>
      <c r="BS263" s="132"/>
      <c r="BT263" s="132"/>
      <c r="BU263" s="132"/>
      <c r="BV263" s="132"/>
      <c r="BW263" s="132"/>
      <c r="BX263" s="132"/>
      <c r="BY263" s="132"/>
      <c r="BZ263" s="132"/>
    </row>
    <row r="264" spans="1:78" ht="45.75" customHeight="1">
      <c r="A264" s="134">
        <v>258</v>
      </c>
      <c r="B264" s="134" t="s">
        <v>167</v>
      </c>
      <c r="C264" s="2">
        <v>42475</v>
      </c>
      <c r="D264" s="134" t="s">
        <v>446</v>
      </c>
      <c r="E264" s="134" t="s">
        <v>66</v>
      </c>
      <c r="F264" s="134" t="s">
        <v>462</v>
      </c>
      <c r="G264" s="3" t="s">
        <v>461</v>
      </c>
      <c r="H264" s="2">
        <v>41375</v>
      </c>
      <c r="I264" s="3" t="s">
        <v>442</v>
      </c>
      <c r="J264" s="134" t="s">
        <v>451</v>
      </c>
      <c r="K264" s="4" t="s">
        <v>441</v>
      </c>
      <c r="L264" s="8" t="s">
        <v>76</v>
      </c>
      <c r="M264" s="83" t="s">
        <v>78</v>
      </c>
      <c r="N264" s="83">
        <v>120000</v>
      </c>
      <c r="O264" s="83" t="s">
        <v>78</v>
      </c>
      <c r="P264" s="83" t="s">
        <v>78</v>
      </c>
      <c r="Q264" s="83" t="s">
        <v>78</v>
      </c>
      <c r="R264" s="83" t="s">
        <v>78</v>
      </c>
      <c r="S264" s="83" t="s">
        <v>78</v>
      </c>
      <c r="T264" s="83" t="s">
        <v>78</v>
      </c>
      <c r="U264" s="83" t="s">
        <v>78</v>
      </c>
      <c r="V264" s="83" t="s">
        <v>78</v>
      </c>
      <c r="W264" s="83" t="s">
        <v>78</v>
      </c>
      <c r="X264" s="83" t="s">
        <v>78</v>
      </c>
      <c r="Y264" s="83">
        <v>40000</v>
      </c>
      <c r="Z264" s="83" t="s">
        <v>78</v>
      </c>
      <c r="AA264" s="83" t="s">
        <v>78</v>
      </c>
      <c r="AB264" s="83" t="s">
        <v>78</v>
      </c>
      <c r="AC264" s="83">
        <v>40000</v>
      </c>
      <c r="AD264" s="83" t="s">
        <v>78</v>
      </c>
      <c r="AE264" s="83" t="s">
        <v>78</v>
      </c>
      <c r="AF264" s="83" t="s">
        <v>78</v>
      </c>
      <c r="AG264" s="83">
        <v>40000</v>
      </c>
      <c r="AH264" s="83" t="s">
        <v>78</v>
      </c>
      <c r="AI264" s="83" t="s">
        <v>78</v>
      </c>
      <c r="AJ264" s="132"/>
      <c r="AK264" s="132" t="s">
        <v>113</v>
      </c>
      <c r="AL264" s="132"/>
      <c r="AM264" s="132"/>
      <c r="AN264" s="132"/>
      <c r="AO264" s="132"/>
      <c r="AP264" s="132"/>
      <c r="AQ264" s="132"/>
      <c r="AR264" s="132"/>
      <c r="AS264" s="132"/>
      <c r="AT264" s="132"/>
      <c r="AU264" s="132"/>
      <c r="AV264" s="132"/>
      <c r="AW264" s="132"/>
      <c r="AX264" s="132"/>
      <c r="AY264" s="132"/>
      <c r="AZ264" s="132"/>
      <c r="BA264" s="132"/>
      <c r="BB264" s="132"/>
      <c r="BC264" s="132"/>
      <c r="BD264" s="132"/>
      <c r="BE264" s="132"/>
      <c r="BF264" s="132"/>
      <c r="BG264" s="132"/>
      <c r="BH264" s="132"/>
      <c r="BI264" s="132"/>
      <c r="BJ264" s="132"/>
      <c r="BK264" s="132"/>
      <c r="BL264" s="132"/>
      <c r="BM264" s="132"/>
      <c r="BN264" s="132"/>
      <c r="BO264" s="132"/>
      <c r="BP264" s="132"/>
      <c r="BQ264" s="132"/>
      <c r="BR264" s="132"/>
      <c r="BS264" s="132"/>
      <c r="BT264" s="132"/>
      <c r="BU264" s="132"/>
      <c r="BV264" s="132"/>
      <c r="BW264" s="132"/>
      <c r="BX264" s="132"/>
      <c r="BY264" s="132"/>
      <c r="BZ264" s="132"/>
    </row>
    <row r="265" spans="1:78" ht="45.75" customHeight="1">
      <c r="A265" s="134">
        <v>259</v>
      </c>
      <c r="B265" s="134" t="s">
        <v>167</v>
      </c>
      <c r="C265" s="2">
        <v>42475</v>
      </c>
      <c r="D265" s="134" t="s">
        <v>446</v>
      </c>
      <c r="E265" s="134" t="s">
        <v>66</v>
      </c>
      <c r="F265" s="134" t="s">
        <v>460</v>
      </c>
      <c r="G265" s="3" t="s">
        <v>459</v>
      </c>
      <c r="H265" s="2">
        <v>41375</v>
      </c>
      <c r="I265" s="3" t="s">
        <v>442</v>
      </c>
      <c r="J265" s="134" t="s">
        <v>451</v>
      </c>
      <c r="K265" s="4" t="s">
        <v>441</v>
      </c>
      <c r="L265" s="8" t="s">
        <v>76</v>
      </c>
      <c r="M265" s="83">
        <v>241387.3</v>
      </c>
      <c r="N265" s="83">
        <v>400638.4</v>
      </c>
      <c r="O265" s="83">
        <v>66714.5</v>
      </c>
      <c r="P265" s="83">
        <v>117540</v>
      </c>
      <c r="Q265" s="83">
        <v>85086</v>
      </c>
      <c r="R265" s="83">
        <v>450</v>
      </c>
      <c r="S265" s="83">
        <v>11000</v>
      </c>
      <c r="T265" s="83">
        <v>36833</v>
      </c>
      <c r="U265" s="83">
        <v>15763</v>
      </c>
      <c r="V265" s="83">
        <v>5312.4</v>
      </c>
      <c r="W265" s="83">
        <v>11000</v>
      </c>
      <c r="X265" s="83">
        <v>45700</v>
      </c>
      <c r="Y265" s="83">
        <v>86375</v>
      </c>
      <c r="Z265" s="83">
        <v>4750</v>
      </c>
      <c r="AA265" s="83">
        <v>11000</v>
      </c>
      <c r="AB265" s="83">
        <v>15700</v>
      </c>
      <c r="AC265" s="83">
        <v>86375</v>
      </c>
      <c r="AD265" s="83">
        <v>4660</v>
      </c>
      <c r="AE265" s="83">
        <v>11000</v>
      </c>
      <c r="AF265" s="83">
        <v>15000</v>
      </c>
      <c r="AG265" s="83">
        <v>86375</v>
      </c>
      <c r="AH265" s="83">
        <v>3790</v>
      </c>
      <c r="AI265" s="83">
        <v>11000</v>
      </c>
      <c r="AJ265" s="132"/>
      <c r="AK265" s="132"/>
      <c r="AL265" s="132"/>
      <c r="AM265" s="132"/>
      <c r="AN265" s="132"/>
      <c r="AO265" s="132"/>
      <c r="AP265" s="132"/>
      <c r="AQ265" s="132"/>
      <c r="AR265" s="132"/>
      <c r="AS265" s="132"/>
      <c r="AT265" s="132"/>
      <c r="AU265" s="132"/>
      <c r="AV265" s="132"/>
      <c r="AW265" s="132"/>
      <c r="AX265" s="132"/>
      <c r="AY265" s="132"/>
      <c r="AZ265" s="132"/>
      <c r="BA265" s="132"/>
      <c r="BB265" s="132"/>
      <c r="BC265" s="132"/>
      <c r="BD265" s="132"/>
      <c r="BE265" s="132"/>
      <c r="BF265" s="132"/>
      <c r="BG265" s="132"/>
      <c r="BH265" s="132"/>
      <c r="BI265" s="132"/>
      <c r="BJ265" s="132"/>
      <c r="BK265" s="132"/>
      <c r="BL265" s="132"/>
      <c r="BM265" s="132"/>
      <c r="BN265" s="132"/>
      <c r="BO265" s="132"/>
      <c r="BP265" s="132"/>
      <c r="BQ265" s="132"/>
      <c r="BR265" s="132"/>
      <c r="BS265" s="132"/>
      <c r="BT265" s="132"/>
      <c r="BU265" s="132"/>
      <c r="BV265" s="132"/>
      <c r="BW265" s="132"/>
      <c r="BX265" s="132"/>
      <c r="BY265" s="132"/>
      <c r="BZ265" s="132"/>
    </row>
    <row r="266" spans="1:78" ht="45.75" customHeight="1">
      <c r="A266" s="134">
        <v>260</v>
      </c>
      <c r="B266" s="134" t="s">
        <v>167</v>
      </c>
      <c r="C266" s="2">
        <v>42475</v>
      </c>
      <c r="D266" s="134" t="s">
        <v>446</v>
      </c>
      <c r="E266" s="134" t="s">
        <v>66</v>
      </c>
      <c r="F266" s="134" t="s">
        <v>458</v>
      </c>
      <c r="G266" s="3" t="s">
        <v>457</v>
      </c>
      <c r="H266" s="2">
        <v>41375</v>
      </c>
      <c r="I266" s="3" t="s">
        <v>442</v>
      </c>
      <c r="J266" s="134" t="s">
        <v>451</v>
      </c>
      <c r="K266" s="4" t="s">
        <v>441</v>
      </c>
      <c r="L266" s="8" t="s">
        <v>76</v>
      </c>
      <c r="M266" s="83" t="s">
        <v>78</v>
      </c>
      <c r="N266" s="83">
        <v>2500</v>
      </c>
      <c r="O266" s="83" t="s">
        <v>78</v>
      </c>
      <c r="P266" s="83" t="s">
        <v>78</v>
      </c>
      <c r="Q266" s="83" t="s">
        <v>78</v>
      </c>
      <c r="R266" s="83" t="s">
        <v>78</v>
      </c>
      <c r="S266" s="83" t="s">
        <v>78</v>
      </c>
      <c r="T266" s="83" t="s">
        <v>78</v>
      </c>
      <c r="U266" s="83" t="s">
        <v>78</v>
      </c>
      <c r="V266" s="83" t="s">
        <v>78</v>
      </c>
      <c r="W266" s="83" t="s">
        <v>78</v>
      </c>
      <c r="X266" s="83" t="s">
        <v>78</v>
      </c>
      <c r="Y266" s="83" t="s">
        <v>78</v>
      </c>
      <c r="Z266" s="83" t="s">
        <v>78</v>
      </c>
      <c r="AA266" s="83" t="s">
        <v>78</v>
      </c>
      <c r="AB266" s="83" t="s">
        <v>78</v>
      </c>
      <c r="AC266" s="83" t="s">
        <v>78</v>
      </c>
      <c r="AD266" s="83" t="s">
        <v>78</v>
      </c>
      <c r="AE266" s="83" t="s">
        <v>78</v>
      </c>
      <c r="AF266" s="83" t="s">
        <v>78</v>
      </c>
      <c r="AG266" s="83" t="s">
        <v>78</v>
      </c>
      <c r="AH266" s="83" t="s">
        <v>78</v>
      </c>
      <c r="AI266" s="83" t="s">
        <v>78</v>
      </c>
      <c r="AJ266" s="132"/>
      <c r="AK266" s="132"/>
      <c r="AL266" s="132"/>
      <c r="AM266" s="132"/>
      <c r="AN266" s="132"/>
      <c r="AO266" s="132"/>
      <c r="AP266" s="132"/>
      <c r="AQ266" s="132"/>
      <c r="AR266" s="132"/>
      <c r="AS266" s="132"/>
      <c r="AT266" s="132"/>
      <c r="AU266" s="132"/>
      <c r="AV266" s="132"/>
      <c r="AW266" s="132"/>
      <c r="AX266" s="132"/>
      <c r="AY266" s="132"/>
      <c r="AZ266" s="132"/>
      <c r="BA266" s="132"/>
      <c r="BB266" s="132"/>
      <c r="BC266" s="132"/>
      <c r="BD266" s="132"/>
      <c r="BE266" s="132"/>
      <c r="BF266" s="132"/>
      <c r="BG266" s="132"/>
      <c r="BH266" s="132"/>
      <c r="BI266" s="132"/>
      <c r="BJ266" s="132"/>
      <c r="BK266" s="132"/>
      <c r="BL266" s="132"/>
      <c r="BM266" s="132"/>
      <c r="BN266" s="132"/>
      <c r="BO266" s="132"/>
      <c r="BP266" s="132"/>
      <c r="BQ266" s="132"/>
      <c r="BR266" s="132"/>
      <c r="BS266" s="132"/>
      <c r="BT266" s="132"/>
      <c r="BU266" s="132"/>
      <c r="BV266" s="132"/>
      <c r="BW266" s="132"/>
      <c r="BX266" s="132"/>
      <c r="BY266" s="132"/>
      <c r="BZ266" s="132"/>
    </row>
    <row r="267" spans="1:78" ht="45.75" customHeight="1">
      <c r="A267" s="134">
        <v>261</v>
      </c>
      <c r="B267" s="134" t="s">
        <v>167</v>
      </c>
      <c r="C267" s="2">
        <v>42475</v>
      </c>
      <c r="D267" s="134" t="s">
        <v>446</v>
      </c>
      <c r="E267" s="134" t="s">
        <v>66</v>
      </c>
      <c r="F267" s="134" t="s">
        <v>456</v>
      </c>
      <c r="G267" s="3" t="s">
        <v>455</v>
      </c>
      <c r="H267" s="2">
        <v>41375</v>
      </c>
      <c r="I267" s="3" t="s">
        <v>442</v>
      </c>
      <c r="J267" s="134" t="s">
        <v>454</v>
      </c>
      <c r="K267" s="4" t="s">
        <v>441</v>
      </c>
      <c r="L267" s="8" t="s">
        <v>76</v>
      </c>
      <c r="M267" s="83" t="s">
        <v>78</v>
      </c>
      <c r="N267" s="83">
        <v>84000</v>
      </c>
      <c r="O267" s="83">
        <v>319500</v>
      </c>
      <c r="P267" s="83" t="s">
        <v>78</v>
      </c>
      <c r="Q267" s="83" t="s">
        <v>78</v>
      </c>
      <c r="R267" s="83" t="s">
        <v>78</v>
      </c>
      <c r="S267" s="83" t="s">
        <v>78</v>
      </c>
      <c r="T267" s="83" t="s">
        <v>78</v>
      </c>
      <c r="U267" s="83" t="s">
        <v>78</v>
      </c>
      <c r="V267" s="83" t="s">
        <v>78</v>
      </c>
      <c r="W267" s="83" t="s">
        <v>78</v>
      </c>
      <c r="X267" s="83" t="s">
        <v>78</v>
      </c>
      <c r="Y267" s="83">
        <v>26000</v>
      </c>
      <c r="Z267" s="83"/>
      <c r="AA267" s="83">
        <v>96000</v>
      </c>
      <c r="AB267" s="83" t="s">
        <v>78</v>
      </c>
      <c r="AC267" s="83">
        <v>28000</v>
      </c>
      <c r="AD267" s="83" t="s">
        <v>78</v>
      </c>
      <c r="AE267" s="83">
        <v>106500</v>
      </c>
      <c r="AF267" s="83" t="s">
        <v>78</v>
      </c>
      <c r="AG267" s="83">
        <v>30000</v>
      </c>
      <c r="AH267" s="83" t="s">
        <v>78</v>
      </c>
      <c r="AI267" s="83">
        <v>117000</v>
      </c>
      <c r="AJ267" s="132"/>
      <c r="AK267" s="132"/>
      <c r="AL267" s="132"/>
      <c r="AM267" s="132"/>
      <c r="AN267" s="132"/>
      <c r="AO267" s="132"/>
      <c r="AP267" s="132"/>
      <c r="AQ267" s="132"/>
      <c r="AR267" s="132"/>
      <c r="AS267" s="132" t="s">
        <v>113</v>
      </c>
      <c r="AT267" s="132"/>
      <c r="AU267" s="132"/>
      <c r="AV267" s="132"/>
      <c r="AW267" s="132"/>
      <c r="AX267" s="132"/>
      <c r="AY267" s="132"/>
      <c r="AZ267" s="132"/>
      <c r="BA267" s="132"/>
      <c r="BB267" s="132"/>
      <c r="BC267" s="132"/>
      <c r="BD267" s="132"/>
      <c r="BE267" s="132"/>
      <c r="BF267" s="132"/>
      <c r="BG267" s="132"/>
      <c r="BH267" s="132"/>
      <c r="BI267" s="132"/>
      <c r="BJ267" s="132"/>
      <c r="BK267" s="132"/>
      <c r="BL267" s="132"/>
      <c r="BM267" s="132"/>
      <c r="BN267" s="132"/>
      <c r="BO267" s="132"/>
      <c r="BP267" s="132"/>
      <c r="BQ267" s="132"/>
      <c r="BR267" s="132"/>
      <c r="BS267" s="132"/>
      <c r="BT267" s="132"/>
      <c r="BU267" s="132"/>
      <c r="BV267" s="132"/>
      <c r="BW267" s="132"/>
      <c r="BX267" s="132"/>
      <c r="BY267" s="132"/>
      <c r="BZ267" s="132"/>
    </row>
    <row r="268" spans="1:78" ht="45.75" customHeight="1">
      <c r="A268" s="134">
        <v>262</v>
      </c>
      <c r="B268" s="134" t="s">
        <v>167</v>
      </c>
      <c r="C268" s="2">
        <v>42475</v>
      </c>
      <c r="D268" s="134" t="s">
        <v>446</v>
      </c>
      <c r="E268" s="134" t="s">
        <v>66</v>
      </c>
      <c r="F268" s="134" t="s">
        <v>450</v>
      </c>
      <c r="G268" s="3" t="s">
        <v>453</v>
      </c>
      <c r="H268" s="2">
        <v>41375</v>
      </c>
      <c r="I268" s="3" t="s">
        <v>442</v>
      </c>
      <c r="J268" s="134" t="s">
        <v>451</v>
      </c>
      <c r="K268" s="4" t="s">
        <v>441</v>
      </c>
      <c r="L268" s="8" t="s">
        <v>76</v>
      </c>
      <c r="M268" s="83">
        <v>1672126.3</v>
      </c>
      <c r="N268" s="83">
        <v>680431</v>
      </c>
      <c r="O268" s="83" t="s">
        <v>78</v>
      </c>
      <c r="P268" s="83">
        <v>25794</v>
      </c>
      <c r="Q268" s="83" t="s">
        <v>78</v>
      </c>
      <c r="R268" s="83" t="s">
        <v>78</v>
      </c>
      <c r="S268" s="83" t="s">
        <v>78</v>
      </c>
      <c r="T268" s="83">
        <v>43882</v>
      </c>
      <c r="U268" s="83" t="s">
        <v>78</v>
      </c>
      <c r="V268" s="83" t="s">
        <v>78</v>
      </c>
      <c r="W268" s="83" t="s">
        <v>78</v>
      </c>
      <c r="X268" s="83">
        <v>497700</v>
      </c>
      <c r="Y268" s="83">
        <v>204481</v>
      </c>
      <c r="Z268" s="83" t="s">
        <v>78</v>
      </c>
      <c r="AA268" s="83" t="s">
        <v>78</v>
      </c>
      <c r="AB268" s="83">
        <v>512600</v>
      </c>
      <c r="AC268" s="83">
        <v>214205</v>
      </c>
      <c r="AD268" s="83" t="s">
        <v>78</v>
      </c>
      <c r="AE268" s="83" t="s">
        <v>78</v>
      </c>
      <c r="AF268" s="83">
        <v>526600</v>
      </c>
      <c r="AG268" s="83">
        <v>224415</v>
      </c>
      <c r="AH268" s="83" t="s">
        <v>78</v>
      </c>
      <c r="AI268" s="83" t="s">
        <v>78</v>
      </c>
      <c r="AJ268" s="132" t="s">
        <v>113</v>
      </c>
      <c r="AK268" s="132" t="s">
        <v>113</v>
      </c>
      <c r="AL268" s="132"/>
      <c r="AM268" s="132"/>
      <c r="AN268" s="132"/>
      <c r="AO268" s="132"/>
      <c r="AP268" s="132"/>
      <c r="AQ268" s="132"/>
      <c r="AR268" s="132"/>
      <c r="AS268" s="132"/>
      <c r="AT268" s="132"/>
      <c r="AU268" s="132"/>
      <c r="AV268" s="132"/>
      <c r="AW268" s="132"/>
      <c r="AX268" s="132"/>
      <c r="AY268" s="132"/>
      <c r="AZ268" s="132"/>
      <c r="BA268" s="132"/>
      <c r="BB268" s="132"/>
      <c r="BC268" s="132"/>
      <c r="BD268" s="132"/>
      <c r="BE268" s="132"/>
      <c r="BF268" s="132"/>
      <c r="BG268" s="132"/>
      <c r="BH268" s="132"/>
      <c r="BI268" s="132"/>
      <c r="BJ268" s="132"/>
      <c r="BK268" s="132" t="s">
        <v>113</v>
      </c>
      <c r="BL268" s="132"/>
      <c r="BM268" s="132" t="s">
        <v>113</v>
      </c>
      <c r="BN268" s="132"/>
      <c r="BO268" s="132"/>
      <c r="BP268" s="132"/>
      <c r="BQ268" s="132"/>
      <c r="BR268" s="132"/>
      <c r="BS268" s="132"/>
      <c r="BT268" s="132"/>
      <c r="BU268" s="132"/>
      <c r="BV268" s="132"/>
      <c r="BW268" s="132"/>
      <c r="BX268" s="132"/>
      <c r="BY268" s="132"/>
      <c r="BZ268" s="132"/>
    </row>
    <row r="269" spans="1:78" ht="45.75" customHeight="1">
      <c r="A269" s="134">
        <v>263</v>
      </c>
      <c r="B269" s="134" t="s">
        <v>167</v>
      </c>
      <c r="C269" s="2">
        <v>42475</v>
      </c>
      <c r="D269" s="134" t="s">
        <v>446</v>
      </c>
      <c r="E269" s="134" t="s">
        <v>66</v>
      </c>
      <c r="F269" s="134" t="s">
        <v>452</v>
      </c>
      <c r="G269" s="3" t="s">
        <v>443</v>
      </c>
      <c r="H269" s="2">
        <v>41375</v>
      </c>
      <c r="I269" s="3" t="s">
        <v>442</v>
      </c>
      <c r="J269" s="134" t="s">
        <v>451</v>
      </c>
      <c r="K269" s="4" t="s">
        <v>441</v>
      </c>
      <c r="L269" s="8" t="s">
        <v>76</v>
      </c>
      <c r="M269" s="83">
        <v>658324.19999999995</v>
      </c>
      <c r="N269" s="83">
        <v>264321</v>
      </c>
      <c r="O269" s="83" t="s">
        <v>78</v>
      </c>
      <c r="P269" s="83">
        <v>98475</v>
      </c>
      <c r="Q269" s="83">
        <v>5289</v>
      </c>
      <c r="R269" s="83" t="s">
        <v>78</v>
      </c>
      <c r="S269" s="83" t="s">
        <v>78</v>
      </c>
      <c r="T269" s="83">
        <v>105360</v>
      </c>
      <c r="U269" s="83">
        <v>5632</v>
      </c>
      <c r="V269" s="83" t="s">
        <v>78</v>
      </c>
      <c r="W269" s="83" t="s">
        <v>78</v>
      </c>
      <c r="X269" s="83">
        <v>129628</v>
      </c>
      <c r="Y269" s="83">
        <v>77757</v>
      </c>
      <c r="Z269" s="83" t="s">
        <v>78</v>
      </c>
      <c r="AA269" s="83" t="s">
        <v>78</v>
      </c>
      <c r="AB269" s="83">
        <v>135865</v>
      </c>
      <c r="AC269" s="83">
        <v>82175</v>
      </c>
      <c r="AD269" s="83" t="s">
        <v>78</v>
      </c>
      <c r="AE269" s="83" t="s">
        <v>78</v>
      </c>
      <c r="AF269" s="83">
        <v>143934</v>
      </c>
      <c r="AG269" s="83">
        <v>86718</v>
      </c>
      <c r="AH269" s="83" t="s">
        <v>78</v>
      </c>
      <c r="AI269" s="83" t="s">
        <v>78</v>
      </c>
      <c r="AJ269" s="132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 t="s">
        <v>113</v>
      </c>
      <c r="AU269" s="132"/>
      <c r="AV269" s="132"/>
      <c r="AW269" s="132"/>
      <c r="AX269" s="132"/>
      <c r="AY269" s="132"/>
      <c r="AZ269" s="132"/>
      <c r="BA269" s="132"/>
      <c r="BB269" s="132"/>
      <c r="BC269" s="132"/>
      <c r="BD269" s="132"/>
      <c r="BE269" s="132"/>
      <c r="BF269" s="132"/>
      <c r="BG269" s="132"/>
      <c r="BH269" s="132"/>
      <c r="BI269" s="132"/>
      <c r="BJ269" s="132"/>
      <c r="BK269" s="132"/>
      <c r="BL269" s="132" t="s">
        <v>113</v>
      </c>
      <c r="BM269" s="132" t="s">
        <v>113</v>
      </c>
      <c r="BN269" s="132"/>
      <c r="BO269" s="132"/>
      <c r="BP269" s="132"/>
      <c r="BQ269" s="132"/>
      <c r="BR269" s="132"/>
      <c r="BS269" s="132"/>
      <c r="BT269" s="132"/>
      <c r="BU269" s="132"/>
      <c r="BV269" s="132"/>
      <c r="BW269" s="132"/>
      <c r="BX269" s="132"/>
      <c r="BY269" s="132"/>
      <c r="BZ269" s="132"/>
    </row>
    <row r="270" spans="1:78" ht="45.75" customHeight="1">
      <c r="A270" s="134">
        <v>264</v>
      </c>
      <c r="B270" s="134" t="s">
        <v>167</v>
      </c>
      <c r="C270" s="2">
        <v>42475</v>
      </c>
      <c r="D270" s="134" t="s">
        <v>446</v>
      </c>
      <c r="E270" s="134" t="s">
        <v>445</v>
      </c>
      <c r="F270" s="134" t="s">
        <v>450</v>
      </c>
      <c r="G270" s="3" t="s">
        <v>443</v>
      </c>
      <c r="H270" s="2">
        <v>41375</v>
      </c>
      <c r="I270" s="3" t="s">
        <v>442</v>
      </c>
      <c r="J270" s="134" t="s">
        <v>133</v>
      </c>
      <c r="K270" s="4" t="s">
        <v>441</v>
      </c>
      <c r="L270" s="8" t="s">
        <v>76</v>
      </c>
      <c r="M270" s="83" t="s">
        <v>78</v>
      </c>
      <c r="N270" s="83" t="s">
        <v>78</v>
      </c>
      <c r="O270" s="83">
        <v>832047.6</v>
      </c>
      <c r="P270" s="83" t="s">
        <v>78</v>
      </c>
      <c r="Q270" s="83" t="s">
        <v>78</v>
      </c>
      <c r="R270" s="83" t="s">
        <v>78</v>
      </c>
      <c r="S270" s="83">
        <v>271829.40000000002</v>
      </c>
      <c r="T270" s="83" t="s">
        <v>78</v>
      </c>
      <c r="U270" s="83" t="s">
        <v>78</v>
      </c>
      <c r="V270" s="83" t="s">
        <v>78</v>
      </c>
      <c r="W270" s="83" t="s">
        <v>78</v>
      </c>
      <c r="X270" s="83" t="s">
        <v>78</v>
      </c>
      <c r="Y270" s="83" t="s">
        <v>78</v>
      </c>
      <c r="Z270" s="83" t="s">
        <v>78</v>
      </c>
      <c r="AA270" s="83" t="s">
        <v>78</v>
      </c>
      <c r="AB270" s="83" t="s">
        <v>78</v>
      </c>
      <c r="AC270" s="83" t="s">
        <v>78</v>
      </c>
      <c r="AD270" s="83" t="s">
        <v>78</v>
      </c>
      <c r="AE270" s="83" t="s">
        <v>78</v>
      </c>
      <c r="AF270" s="83" t="s">
        <v>78</v>
      </c>
      <c r="AG270" s="83" t="s">
        <v>78</v>
      </c>
      <c r="AH270" s="83" t="s">
        <v>78</v>
      </c>
      <c r="AI270" s="83" t="s">
        <v>78</v>
      </c>
      <c r="AJ270" s="132"/>
      <c r="AK270" s="132"/>
      <c r="AL270" s="132"/>
      <c r="AM270" s="132"/>
      <c r="AN270" s="132"/>
      <c r="AO270" s="132"/>
      <c r="AP270" s="132"/>
      <c r="AQ270" s="132"/>
      <c r="AR270" s="132"/>
      <c r="AS270" s="132"/>
      <c r="AT270" s="132"/>
      <c r="AU270" s="132"/>
      <c r="AV270" s="132"/>
      <c r="AW270" s="132"/>
      <c r="AX270" s="132"/>
      <c r="AY270" s="132"/>
      <c r="AZ270" s="132"/>
      <c r="BA270" s="132"/>
      <c r="BB270" s="132"/>
      <c r="BC270" s="132"/>
      <c r="BD270" s="132"/>
      <c r="BE270" s="132"/>
      <c r="BF270" s="132"/>
      <c r="BG270" s="132"/>
      <c r="BH270" s="132"/>
      <c r="BI270" s="132"/>
      <c r="BJ270" s="132"/>
      <c r="BK270" s="132"/>
      <c r="BL270" s="132"/>
      <c r="BM270" s="132"/>
      <c r="BN270" s="132"/>
      <c r="BO270" s="132"/>
      <c r="BP270" s="132"/>
      <c r="BQ270" s="132"/>
      <c r="BR270" s="132"/>
      <c r="BS270" s="132"/>
      <c r="BT270" s="132"/>
      <c r="BU270" s="132"/>
      <c r="BV270" s="132"/>
      <c r="BW270" s="132"/>
      <c r="BX270" s="132"/>
      <c r="BY270" s="132"/>
      <c r="BZ270" s="132"/>
    </row>
    <row r="271" spans="1:78" ht="45.75" customHeight="1">
      <c r="A271" s="134">
        <v>265</v>
      </c>
      <c r="B271" s="134" t="s">
        <v>167</v>
      </c>
      <c r="C271" s="2">
        <v>42475</v>
      </c>
      <c r="D271" s="134" t="s">
        <v>446</v>
      </c>
      <c r="E271" s="134" t="s">
        <v>445</v>
      </c>
      <c r="F271" s="134" t="s">
        <v>449</v>
      </c>
      <c r="G271" s="3" t="s">
        <v>443</v>
      </c>
      <c r="H271" s="2">
        <v>41375</v>
      </c>
      <c r="I271" s="3" t="s">
        <v>442</v>
      </c>
      <c r="J271" s="134" t="s">
        <v>447</v>
      </c>
      <c r="K271" s="4" t="s">
        <v>441</v>
      </c>
      <c r="L271" s="8" t="s">
        <v>76</v>
      </c>
      <c r="M271" s="83" t="s">
        <v>78</v>
      </c>
      <c r="N271" s="83">
        <v>35338</v>
      </c>
      <c r="O271" s="83">
        <v>2919500</v>
      </c>
      <c r="P271" s="83">
        <v>9947</v>
      </c>
      <c r="Q271" s="83" t="s">
        <v>78</v>
      </c>
      <c r="R271" s="83" t="s">
        <v>78</v>
      </c>
      <c r="S271" s="83">
        <v>961400</v>
      </c>
      <c r="T271" s="83">
        <v>10591</v>
      </c>
      <c r="U271" s="83" t="s">
        <v>78</v>
      </c>
      <c r="V271" s="83" t="s">
        <v>78</v>
      </c>
      <c r="W271" s="83">
        <v>1092000</v>
      </c>
      <c r="X271" s="83" t="s">
        <v>78</v>
      </c>
      <c r="Y271" s="83" t="s">
        <v>78</v>
      </c>
      <c r="Z271" s="83" t="s">
        <v>78</v>
      </c>
      <c r="AA271" s="83" t="s">
        <v>78</v>
      </c>
      <c r="AB271" s="83" t="s">
        <v>78</v>
      </c>
      <c r="AC271" s="83" t="s">
        <v>78</v>
      </c>
      <c r="AD271" s="83" t="s">
        <v>78</v>
      </c>
      <c r="AE271" s="83" t="s">
        <v>78</v>
      </c>
      <c r="AF271" s="83" t="s">
        <v>78</v>
      </c>
      <c r="AG271" s="83" t="s">
        <v>78</v>
      </c>
      <c r="AH271" s="83" t="s">
        <v>78</v>
      </c>
      <c r="AI271" s="83" t="s">
        <v>78</v>
      </c>
      <c r="AJ271" s="132"/>
      <c r="AK271" s="132"/>
      <c r="AL271" s="132"/>
      <c r="AM271" s="132"/>
      <c r="AN271" s="132"/>
      <c r="AO271" s="132"/>
      <c r="AP271" s="132"/>
      <c r="AQ271" s="132"/>
      <c r="AR271" s="132"/>
      <c r="AS271" s="132"/>
      <c r="AT271" s="132"/>
      <c r="AU271" s="132"/>
      <c r="AV271" s="132"/>
      <c r="AW271" s="132"/>
      <c r="AX271" s="132"/>
      <c r="AY271" s="132"/>
      <c r="AZ271" s="132"/>
      <c r="BA271" s="132"/>
      <c r="BB271" s="132"/>
      <c r="BC271" s="132"/>
      <c r="BD271" s="132"/>
      <c r="BE271" s="132"/>
      <c r="BF271" s="132"/>
      <c r="BG271" s="132"/>
      <c r="BH271" s="132"/>
      <c r="BI271" s="132"/>
      <c r="BJ271" s="132"/>
      <c r="BK271" s="132"/>
      <c r="BL271" s="132"/>
      <c r="BM271" s="132"/>
      <c r="BN271" s="132"/>
      <c r="BO271" s="132"/>
      <c r="BP271" s="132"/>
      <c r="BQ271" s="132"/>
      <c r="BR271" s="132"/>
      <c r="BS271" s="132"/>
      <c r="BT271" s="132"/>
      <c r="BU271" s="132"/>
      <c r="BV271" s="132"/>
      <c r="BW271" s="132"/>
      <c r="BX271" s="132"/>
      <c r="BY271" s="132"/>
      <c r="BZ271" s="132"/>
    </row>
    <row r="272" spans="1:78" ht="45.75" customHeight="1">
      <c r="A272" s="134">
        <v>266</v>
      </c>
      <c r="B272" s="134" t="s">
        <v>167</v>
      </c>
      <c r="C272" s="2">
        <v>42475</v>
      </c>
      <c r="D272" s="134" t="s">
        <v>446</v>
      </c>
      <c r="E272" s="134" t="s">
        <v>445</v>
      </c>
      <c r="F272" s="134" t="s">
        <v>448</v>
      </c>
      <c r="G272" s="3" t="s">
        <v>443</v>
      </c>
      <c r="H272" s="2">
        <v>41375</v>
      </c>
      <c r="I272" s="3" t="s">
        <v>442</v>
      </c>
      <c r="J272" s="134" t="s">
        <v>447</v>
      </c>
      <c r="K272" s="4" t="s">
        <v>441</v>
      </c>
      <c r="L272" s="8" t="s">
        <v>76</v>
      </c>
      <c r="M272" s="83" t="s">
        <v>78</v>
      </c>
      <c r="N272" s="83">
        <v>374546</v>
      </c>
      <c r="O272" s="83">
        <v>38596410</v>
      </c>
      <c r="P272" s="83">
        <v>99455</v>
      </c>
      <c r="Q272" s="83" t="s">
        <v>78</v>
      </c>
      <c r="R272" s="83" t="s">
        <v>78</v>
      </c>
      <c r="S272" s="83">
        <v>14133370</v>
      </c>
      <c r="T272" s="83">
        <v>127091</v>
      </c>
      <c r="U272" s="83" t="s">
        <v>78</v>
      </c>
      <c r="V272" s="83" t="s">
        <v>78</v>
      </c>
      <c r="W272" s="83">
        <v>15555070</v>
      </c>
      <c r="X272" s="83" t="s">
        <v>78</v>
      </c>
      <c r="Y272" s="83" t="s">
        <v>78</v>
      </c>
      <c r="Z272" s="83" t="s">
        <v>78</v>
      </c>
      <c r="AA272" s="83" t="s">
        <v>78</v>
      </c>
      <c r="AB272" s="83" t="s">
        <v>78</v>
      </c>
      <c r="AC272" s="83" t="s">
        <v>78</v>
      </c>
      <c r="AD272" s="83" t="s">
        <v>78</v>
      </c>
      <c r="AE272" s="83" t="s">
        <v>78</v>
      </c>
      <c r="AF272" s="83" t="s">
        <v>78</v>
      </c>
      <c r="AG272" s="83" t="s">
        <v>78</v>
      </c>
      <c r="AH272" s="83" t="s">
        <v>78</v>
      </c>
      <c r="AI272" s="83" t="s">
        <v>78</v>
      </c>
      <c r="AJ272" s="132"/>
      <c r="AK272" s="132"/>
      <c r="AL272" s="132"/>
      <c r="AM272" s="132"/>
      <c r="AN272" s="132"/>
      <c r="AO272" s="132"/>
      <c r="AP272" s="132"/>
      <c r="AQ272" s="132"/>
      <c r="AR272" s="132"/>
      <c r="AS272" s="132"/>
      <c r="AT272" s="132"/>
      <c r="AU272" s="132"/>
      <c r="AV272" s="132"/>
      <c r="AW272" s="132"/>
      <c r="AX272" s="132"/>
      <c r="AY272" s="132"/>
      <c r="AZ272" s="132"/>
      <c r="BA272" s="132"/>
      <c r="BB272" s="132"/>
      <c r="BC272" s="132"/>
      <c r="BD272" s="132"/>
      <c r="BE272" s="132"/>
      <c r="BF272" s="132"/>
      <c r="BG272" s="132"/>
      <c r="BH272" s="132"/>
      <c r="BI272" s="132"/>
      <c r="BJ272" s="132"/>
      <c r="BK272" s="132"/>
      <c r="BL272" s="132"/>
      <c r="BM272" s="132"/>
      <c r="BN272" s="132"/>
      <c r="BO272" s="132"/>
      <c r="BP272" s="132"/>
      <c r="BQ272" s="132"/>
      <c r="BR272" s="132"/>
      <c r="BS272" s="132"/>
      <c r="BT272" s="132"/>
      <c r="BU272" s="132"/>
      <c r="BV272" s="132"/>
      <c r="BW272" s="132"/>
      <c r="BX272" s="132"/>
      <c r="BY272" s="132"/>
      <c r="BZ272" s="132"/>
    </row>
    <row r="273" spans="1:78" ht="45.75" customHeight="1">
      <c r="A273" s="134">
        <v>267</v>
      </c>
      <c r="B273" s="134" t="s">
        <v>167</v>
      </c>
      <c r="C273" s="2">
        <v>42475</v>
      </c>
      <c r="D273" s="134" t="s">
        <v>446</v>
      </c>
      <c r="E273" s="134" t="s">
        <v>445</v>
      </c>
      <c r="F273" s="134" t="s">
        <v>444</v>
      </c>
      <c r="G273" s="3" t="s">
        <v>443</v>
      </c>
      <c r="H273" s="2">
        <v>41375</v>
      </c>
      <c r="I273" s="3" t="s">
        <v>442</v>
      </c>
      <c r="J273" s="134" t="s">
        <v>133</v>
      </c>
      <c r="K273" s="4" t="s">
        <v>441</v>
      </c>
      <c r="L273" s="8" t="s">
        <v>76</v>
      </c>
      <c r="M273" s="83" t="s">
        <v>78</v>
      </c>
      <c r="N273" s="83" t="s">
        <v>78</v>
      </c>
      <c r="O273" s="83" t="s">
        <v>78</v>
      </c>
      <c r="P273" s="83" t="s">
        <v>78</v>
      </c>
      <c r="Q273" s="83" t="s">
        <v>78</v>
      </c>
      <c r="R273" s="83" t="s">
        <v>78</v>
      </c>
      <c r="S273" s="83" t="s">
        <v>78</v>
      </c>
      <c r="T273" s="83" t="s">
        <v>78</v>
      </c>
      <c r="U273" s="83" t="s">
        <v>78</v>
      </c>
      <c r="V273" s="83" t="s">
        <v>78</v>
      </c>
      <c r="W273" s="83" t="s">
        <v>78</v>
      </c>
      <c r="X273" s="83" t="s">
        <v>78</v>
      </c>
      <c r="Y273" s="83" t="s">
        <v>78</v>
      </c>
      <c r="Z273" s="83" t="s">
        <v>78</v>
      </c>
      <c r="AA273" s="83" t="s">
        <v>78</v>
      </c>
      <c r="AB273" s="83" t="s">
        <v>78</v>
      </c>
      <c r="AC273" s="83" t="s">
        <v>78</v>
      </c>
      <c r="AD273" s="83" t="s">
        <v>78</v>
      </c>
      <c r="AE273" s="83" t="s">
        <v>78</v>
      </c>
      <c r="AF273" s="83" t="s">
        <v>78</v>
      </c>
      <c r="AG273" s="83" t="s">
        <v>78</v>
      </c>
      <c r="AH273" s="83" t="s">
        <v>78</v>
      </c>
      <c r="AI273" s="83" t="s">
        <v>78</v>
      </c>
      <c r="AJ273" s="132"/>
      <c r="AK273" s="132"/>
      <c r="AL273" s="132"/>
      <c r="AM273" s="132"/>
      <c r="AN273" s="132"/>
      <c r="AO273" s="132"/>
      <c r="AP273" s="132"/>
      <c r="AQ273" s="132"/>
      <c r="AR273" s="132"/>
      <c r="AS273" s="132"/>
      <c r="AT273" s="132"/>
      <c r="AU273" s="132"/>
      <c r="AV273" s="132"/>
      <c r="AW273" s="132"/>
      <c r="AX273" s="132"/>
      <c r="AY273" s="132"/>
      <c r="AZ273" s="132"/>
      <c r="BA273" s="132"/>
      <c r="BB273" s="132"/>
      <c r="BC273" s="132"/>
      <c r="BD273" s="132"/>
      <c r="BE273" s="132"/>
      <c r="BF273" s="132"/>
      <c r="BG273" s="132"/>
      <c r="BH273" s="132"/>
      <c r="BI273" s="132"/>
      <c r="BJ273" s="132"/>
      <c r="BK273" s="132"/>
      <c r="BL273" s="132"/>
      <c r="BM273" s="132"/>
      <c r="BN273" s="132"/>
      <c r="BO273" s="132"/>
      <c r="BP273" s="132"/>
      <c r="BQ273" s="132"/>
      <c r="BR273" s="132"/>
      <c r="BS273" s="132"/>
      <c r="BT273" s="132"/>
      <c r="BU273" s="132"/>
      <c r="BV273" s="132"/>
      <c r="BW273" s="132"/>
      <c r="BX273" s="132"/>
      <c r="BY273" s="132"/>
      <c r="BZ273" s="132"/>
    </row>
    <row r="274" spans="1:78" ht="45.75" customHeight="1">
      <c r="A274" s="134">
        <v>268</v>
      </c>
      <c r="B274" s="134" t="s">
        <v>1113</v>
      </c>
      <c r="C274" s="2">
        <v>42458</v>
      </c>
      <c r="D274" s="134" t="s">
        <v>446</v>
      </c>
      <c r="E274" s="134" t="s">
        <v>66</v>
      </c>
      <c r="F274" s="134" t="s">
        <v>470</v>
      </c>
      <c r="G274" s="3" t="s">
        <v>1364</v>
      </c>
      <c r="H274" s="2">
        <v>41138</v>
      </c>
      <c r="I274" s="3" t="s">
        <v>1365</v>
      </c>
      <c r="J274" s="134" t="s">
        <v>1366</v>
      </c>
      <c r="K274" s="4" t="s">
        <v>1367</v>
      </c>
      <c r="L274" s="8" t="s">
        <v>518</v>
      </c>
      <c r="M274" s="83">
        <v>82.2</v>
      </c>
      <c r="N274" s="83" t="s">
        <v>1368</v>
      </c>
      <c r="O274" s="83">
        <v>2126</v>
      </c>
      <c r="P274" s="83">
        <v>7.47</v>
      </c>
      <c r="Q274" s="83">
        <v>142.37</v>
      </c>
      <c r="R274" s="83" t="s">
        <v>78</v>
      </c>
      <c r="S274" s="83">
        <v>1002.75</v>
      </c>
      <c r="T274" s="83">
        <v>5.47</v>
      </c>
      <c r="U274" s="83">
        <v>165.38</v>
      </c>
      <c r="V274" s="83" t="s">
        <v>78</v>
      </c>
      <c r="W274" s="83">
        <v>400</v>
      </c>
      <c r="X274" s="83">
        <f>69.26/3</f>
        <v>23.08666666666667</v>
      </c>
      <c r="Y274" s="83">
        <f>888.12/3</f>
        <v>296.04000000000002</v>
      </c>
      <c r="Z274" s="83" t="s">
        <v>78</v>
      </c>
      <c r="AA274" s="83">
        <v>15</v>
      </c>
      <c r="AB274" s="83">
        <f>69.26/3</f>
        <v>23.08666666666667</v>
      </c>
      <c r="AC274" s="83">
        <f>888.12/3</f>
        <v>296.04000000000002</v>
      </c>
      <c r="AD274" s="83" t="s">
        <v>78</v>
      </c>
      <c r="AE274" s="83">
        <v>15</v>
      </c>
      <c r="AF274" s="83">
        <f>69.26/3</f>
        <v>23.08666666666667</v>
      </c>
      <c r="AG274" s="83">
        <f>888.12/3</f>
        <v>296.04000000000002</v>
      </c>
      <c r="AH274" s="83" t="s">
        <v>78</v>
      </c>
      <c r="AI274" s="83">
        <v>15</v>
      </c>
      <c r="AJ274" s="132" t="s">
        <v>113</v>
      </c>
      <c r="AK274" s="132" t="s">
        <v>113</v>
      </c>
      <c r="AL274" s="132" t="s">
        <v>113</v>
      </c>
      <c r="AM274" s="132" t="s">
        <v>113</v>
      </c>
      <c r="AN274" s="132"/>
      <c r="AO274" s="132"/>
      <c r="AP274" s="132"/>
      <c r="AQ274" s="132"/>
      <c r="AR274" s="132"/>
      <c r="AS274" s="132" t="s">
        <v>113</v>
      </c>
      <c r="AT274" s="132" t="s">
        <v>113</v>
      </c>
      <c r="AU274" s="132" t="s">
        <v>113</v>
      </c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32"/>
      <c r="BG274" s="132"/>
      <c r="BH274" s="132"/>
      <c r="BI274" s="132"/>
      <c r="BJ274" s="132"/>
      <c r="BK274" s="132"/>
      <c r="BL274" s="132"/>
      <c r="BM274" s="132"/>
      <c r="BN274" s="132"/>
      <c r="BO274" s="132"/>
      <c r="BP274" s="132"/>
      <c r="BQ274" s="132"/>
      <c r="BR274" s="132"/>
      <c r="BS274" s="132"/>
      <c r="BT274" s="132"/>
      <c r="BU274" s="132"/>
      <c r="BV274" s="132"/>
      <c r="BW274" s="132"/>
      <c r="BX274" s="132"/>
      <c r="BY274" s="132"/>
      <c r="BZ274" s="132"/>
    </row>
    <row r="275" spans="1:78" ht="45.75" customHeight="1">
      <c r="A275" s="134">
        <v>269</v>
      </c>
      <c r="B275" s="134" t="s">
        <v>1113</v>
      </c>
      <c r="C275" s="2">
        <v>42458</v>
      </c>
      <c r="D275" s="134" t="s">
        <v>446</v>
      </c>
      <c r="E275" s="134" t="s">
        <v>66</v>
      </c>
      <c r="F275" s="134" t="s">
        <v>468</v>
      </c>
      <c r="G275" s="3" t="s">
        <v>1364</v>
      </c>
      <c r="H275" s="2">
        <v>41138</v>
      </c>
      <c r="I275" s="3" t="s">
        <v>1365</v>
      </c>
      <c r="J275" s="134" t="s">
        <v>1366</v>
      </c>
      <c r="K275" s="4" t="s">
        <v>1367</v>
      </c>
      <c r="L275" s="8" t="s">
        <v>518</v>
      </c>
      <c r="M275" s="83">
        <v>301.67</v>
      </c>
      <c r="N275" s="83">
        <v>2368.3000000000002</v>
      </c>
      <c r="O275" s="83" t="s">
        <v>1369</v>
      </c>
      <c r="P275" s="83">
        <v>26.87</v>
      </c>
      <c r="Q275" s="83">
        <v>315.08999999999997</v>
      </c>
      <c r="R275" s="83" t="s">
        <v>78</v>
      </c>
      <c r="S275" s="83">
        <v>8</v>
      </c>
      <c r="T275" s="83">
        <v>16.57</v>
      </c>
      <c r="U275" s="83">
        <v>303.26</v>
      </c>
      <c r="V275" s="83" t="s">
        <v>78</v>
      </c>
      <c r="W275" s="83">
        <v>2484</v>
      </c>
      <c r="X275" s="83" t="s">
        <v>78</v>
      </c>
      <c r="Y275" s="83">
        <f>1274.84/3</f>
        <v>424.94666666666666</v>
      </c>
      <c r="Z275" s="83" t="s">
        <v>78</v>
      </c>
      <c r="AA275" s="83">
        <v>400</v>
      </c>
      <c r="AB275" s="83" t="s">
        <v>78</v>
      </c>
      <c r="AC275" s="83">
        <f>1274.84/3</f>
        <v>424.94666666666666</v>
      </c>
      <c r="AD275" s="83" t="s">
        <v>78</v>
      </c>
      <c r="AE275" s="83">
        <v>400</v>
      </c>
      <c r="AF275" s="83" t="s">
        <v>78</v>
      </c>
      <c r="AG275" s="83">
        <f>1274.84/3</f>
        <v>424.94666666666666</v>
      </c>
      <c r="AH275" s="83" t="s">
        <v>78</v>
      </c>
      <c r="AI275" s="83">
        <v>400</v>
      </c>
      <c r="AJ275" s="132" t="s">
        <v>113</v>
      </c>
      <c r="AK275" s="132" t="s">
        <v>113</v>
      </c>
      <c r="AL275" s="132" t="s">
        <v>113</v>
      </c>
      <c r="AM275" s="132" t="s">
        <v>113</v>
      </c>
      <c r="AN275" s="132"/>
      <c r="AO275" s="132"/>
      <c r="AP275" s="132"/>
      <c r="AQ275" s="132"/>
      <c r="AR275" s="132"/>
      <c r="AS275" s="132" t="s">
        <v>113</v>
      </c>
      <c r="AT275" s="132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2"/>
      <c r="BG275" s="132"/>
      <c r="BH275" s="132"/>
      <c r="BI275" s="132"/>
      <c r="BJ275" s="132"/>
      <c r="BK275" s="132"/>
      <c r="BL275" s="132" t="s">
        <v>113</v>
      </c>
      <c r="BM275" s="132" t="s">
        <v>113</v>
      </c>
      <c r="BN275" s="132"/>
      <c r="BO275" s="132" t="s">
        <v>113</v>
      </c>
      <c r="BP275" s="132"/>
      <c r="BQ275" s="132"/>
      <c r="BR275" s="132" t="s">
        <v>113</v>
      </c>
      <c r="BS275" s="132"/>
      <c r="BT275" s="132"/>
      <c r="BU275" s="132"/>
      <c r="BV275" s="132"/>
      <c r="BW275" s="132"/>
      <c r="BX275" s="132"/>
      <c r="BY275" s="132"/>
      <c r="BZ275" s="132"/>
    </row>
    <row r="276" spans="1:78" ht="45.75" customHeight="1">
      <c r="A276" s="134">
        <v>270</v>
      </c>
      <c r="B276" s="134" t="s">
        <v>1113</v>
      </c>
      <c r="C276" s="2">
        <v>42458</v>
      </c>
      <c r="D276" s="134" t="s">
        <v>446</v>
      </c>
      <c r="E276" s="134" t="s">
        <v>66</v>
      </c>
      <c r="F276" s="134" t="s">
        <v>1370</v>
      </c>
      <c r="G276" s="3" t="s">
        <v>1364</v>
      </c>
      <c r="H276" s="2">
        <v>41138</v>
      </c>
      <c r="I276" s="3" t="s">
        <v>1365</v>
      </c>
      <c r="J276" s="134" t="s">
        <v>1366</v>
      </c>
      <c r="K276" s="4" t="s">
        <v>1367</v>
      </c>
      <c r="L276" s="8" t="s">
        <v>518</v>
      </c>
      <c r="M276" s="83" t="s">
        <v>1371</v>
      </c>
      <c r="N276" s="83">
        <v>244.4</v>
      </c>
      <c r="O276" s="83">
        <v>63.46</v>
      </c>
      <c r="P276" s="83">
        <v>16.86</v>
      </c>
      <c r="Q276" s="83">
        <v>17.05</v>
      </c>
      <c r="R276" s="83" t="s">
        <v>78</v>
      </c>
      <c r="S276" s="83">
        <v>10.45</v>
      </c>
      <c r="T276" s="83">
        <v>18.43</v>
      </c>
      <c r="U276" s="83">
        <v>22</v>
      </c>
      <c r="V276" s="83" t="s">
        <v>78</v>
      </c>
      <c r="W276" s="83">
        <v>10.45</v>
      </c>
      <c r="X276" s="83">
        <f>62/3</f>
        <v>20.666666666666668</v>
      </c>
      <c r="Y276" s="83">
        <f>127.31/3</f>
        <v>42.436666666666667</v>
      </c>
      <c r="Z276" s="83" t="s">
        <v>78</v>
      </c>
      <c r="AA276" s="83">
        <f>31.35/3</f>
        <v>10.450000000000001</v>
      </c>
      <c r="AB276" s="83">
        <f>62/3</f>
        <v>20.666666666666668</v>
      </c>
      <c r="AC276" s="83">
        <f>127.31/3</f>
        <v>42.436666666666667</v>
      </c>
      <c r="AD276" s="83" t="s">
        <v>78</v>
      </c>
      <c r="AE276" s="83">
        <f>31.35/3</f>
        <v>10.450000000000001</v>
      </c>
      <c r="AF276" s="83">
        <f>62/3</f>
        <v>20.666666666666668</v>
      </c>
      <c r="AG276" s="83">
        <f>127.31/3</f>
        <v>42.436666666666667</v>
      </c>
      <c r="AH276" s="83" t="s">
        <v>78</v>
      </c>
      <c r="AI276" s="83">
        <f>31.35/3</f>
        <v>10.450000000000001</v>
      </c>
      <c r="AJ276" s="132"/>
      <c r="AK276" s="132" t="s">
        <v>113</v>
      </c>
      <c r="AL276" s="132"/>
      <c r="AM276" s="132" t="s">
        <v>113</v>
      </c>
      <c r="AN276" s="132"/>
      <c r="AO276" s="132" t="s">
        <v>113</v>
      </c>
      <c r="AP276" s="132"/>
      <c r="AQ276" s="132"/>
      <c r="AR276" s="132"/>
      <c r="AS276" s="132"/>
      <c r="AT276" s="132"/>
      <c r="AU276" s="132"/>
      <c r="AV276" s="132"/>
      <c r="AW276" s="132"/>
      <c r="AX276" s="132"/>
      <c r="AY276" s="132"/>
      <c r="AZ276" s="132"/>
      <c r="BA276" s="132"/>
      <c r="BB276" s="132"/>
      <c r="BC276" s="132"/>
      <c r="BD276" s="132"/>
      <c r="BE276" s="132"/>
      <c r="BF276" s="132"/>
      <c r="BG276" s="132"/>
      <c r="BH276" s="132"/>
      <c r="BI276" s="132"/>
      <c r="BJ276" s="132"/>
      <c r="BK276" s="132"/>
      <c r="BL276" s="132" t="s">
        <v>113</v>
      </c>
      <c r="BM276" s="132"/>
      <c r="BN276" s="132"/>
      <c r="BO276" s="132"/>
      <c r="BP276" s="132"/>
      <c r="BQ276" s="132"/>
      <c r="BR276" s="132"/>
      <c r="BS276" s="132"/>
      <c r="BT276" s="132"/>
      <c r="BU276" s="132"/>
      <c r="BV276" s="132"/>
      <c r="BW276" s="132"/>
      <c r="BX276" s="132"/>
      <c r="BY276" s="132"/>
      <c r="BZ276" s="132"/>
    </row>
    <row r="277" spans="1:78" ht="45.75" customHeight="1">
      <c r="A277" s="134">
        <v>271</v>
      </c>
      <c r="B277" s="134" t="s">
        <v>1113</v>
      </c>
      <c r="C277" s="2">
        <v>42458</v>
      </c>
      <c r="D277" s="134" t="s">
        <v>446</v>
      </c>
      <c r="E277" s="134" t="s">
        <v>66</v>
      </c>
      <c r="F277" s="134" t="s">
        <v>1372</v>
      </c>
      <c r="G277" s="3" t="s">
        <v>1364</v>
      </c>
      <c r="H277" s="2">
        <v>41138</v>
      </c>
      <c r="I277" s="3" t="s">
        <v>1365</v>
      </c>
      <c r="J277" s="134" t="s">
        <v>1366</v>
      </c>
      <c r="K277" s="4" t="s">
        <v>1367</v>
      </c>
      <c r="L277" s="8" t="s">
        <v>518</v>
      </c>
      <c r="M277" s="83">
        <v>84.36</v>
      </c>
      <c r="N277" s="83">
        <f>193.62+28.96</f>
        <v>222.58</v>
      </c>
      <c r="O277" s="83">
        <v>122.64</v>
      </c>
      <c r="P277" s="83">
        <v>13.65</v>
      </c>
      <c r="Q277" s="83">
        <v>20</v>
      </c>
      <c r="R277" s="83">
        <v>3.15</v>
      </c>
      <c r="S277" s="83">
        <v>18.899999999999999</v>
      </c>
      <c r="T277" s="83">
        <v>19.5</v>
      </c>
      <c r="U277" s="83">
        <v>20</v>
      </c>
      <c r="V277" s="83">
        <v>4.5</v>
      </c>
      <c r="W277" s="83">
        <v>27</v>
      </c>
      <c r="X277" s="83">
        <f>51.21/3</f>
        <v>17.07</v>
      </c>
      <c r="Y277" s="83">
        <f>153.62/3</f>
        <v>51.206666666666671</v>
      </c>
      <c r="Z277" s="83">
        <f>21.31/3</f>
        <v>7.1033333333333326</v>
      </c>
      <c r="AA277" s="83">
        <f>70.9/3</f>
        <v>23.633333333333336</v>
      </c>
      <c r="AB277" s="83">
        <f>51.21/3</f>
        <v>17.07</v>
      </c>
      <c r="AC277" s="83">
        <f>153.62/3</f>
        <v>51.206666666666671</v>
      </c>
      <c r="AD277" s="83">
        <f>21.31/3</f>
        <v>7.1033333333333326</v>
      </c>
      <c r="AE277" s="83">
        <f>70.9/3</f>
        <v>23.633333333333336</v>
      </c>
      <c r="AF277" s="83">
        <f>51.21/3</f>
        <v>17.07</v>
      </c>
      <c r="AG277" s="83">
        <f>153.62/3</f>
        <v>51.206666666666671</v>
      </c>
      <c r="AH277" s="83">
        <f>21.31/3</f>
        <v>7.1033333333333326</v>
      </c>
      <c r="AI277" s="83">
        <f>70.9/3</f>
        <v>23.633333333333336</v>
      </c>
      <c r="AJ277" s="132"/>
      <c r="AK277" s="132"/>
      <c r="AL277" s="132"/>
      <c r="AM277" s="132"/>
      <c r="AN277" s="132"/>
      <c r="AO277" s="132"/>
      <c r="AP277" s="132"/>
      <c r="AQ277" s="132"/>
      <c r="AR277" s="132"/>
      <c r="AS277" s="132" t="s">
        <v>113</v>
      </c>
      <c r="AT277" s="132"/>
      <c r="AU277" s="132"/>
      <c r="AV277" s="132"/>
      <c r="AW277" s="132"/>
      <c r="AX277" s="132"/>
      <c r="AY277" s="132"/>
      <c r="AZ277" s="132"/>
      <c r="BA277" s="132"/>
      <c r="BB277" s="132"/>
      <c r="BC277" s="132"/>
      <c r="BD277" s="132"/>
      <c r="BE277" s="132"/>
      <c r="BF277" s="132"/>
      <c r="BG277" s="132"/>
      <c r="BH277" s="132"/>
      <c r="BI277" s="132"/>
      <c r="BJ277" s="132"/>
      <c r="BK277" s="132"/>
      <c r="BL277" s="132"/>
      <c r="BM277" s="132"/>
      <c r="BN277" s="132"/>
      <c r="BO277" s="132"/>
      <c r="BP277" s="132"/>
      <c r="BQ277" s="132"/>
      <c r="BR277" s="132"/>
      <c r="BS277" s="132"/>
      <c r="BT277" s="132"/>
      <c r="BU277" s="132"/>
      <c r="BV277" s="132"/>
      <c r="BW277" s="132"/>
      <c r="BX277" s="132"/>
      <c r="BY277" s="132"/>
      <c r="BZ277" s="132"/>
    </row>
    <row r="278" spans="1:78" ht="45.75" customHeight="1">
      <c r="A278" s="134">
        <v>272</v>
      </c>
      <c r="B278" s="134" t="s">
        <v>1113</v>
      </c>
      <c r="C278" s="2">
        <v>42458</v>
      </c>
      <c r="D278" s="134" t="s">
        <v>446</v>
      </c>
      <c r="E278" s="134" t="s">
        <v>66</v>
      </c>
      <c r="F278" s="134" t="s">
        <v>1373</v>
      </c>
      <c r="G278" s="3" t="s">
        <v>1374</v>
      </c>
      <c r="H278" s="2">
        <v>41635</v>
      </c>
      <c r="I278" s="3" t="s">
        <v>1375</v>
      </c>
      <c r="J278" s="134" t="s">
        <v>108</v>
      </c>
      <c r="K278" s="4" t="s">
        <v>1376</v>
      </c>
      <c r="L278" s="8" t="s">
        <v>518</v>
      </c>
      <c r="M278" s="83">
        <v>633.34010000000001</v>
      </c>
      <c r="N278" s="83">
        <v>19.442219999999999</v>
      </c>
      <c r="O278" s="83">
        <v>3771.2</v>
      </c>
      <c r="P278" s="83">
        <v>89.9</v>
      </c>
      <c r="Q278" s="83">
        <v>1.3620000000000001</v>
      </c>
      <c r="R278" s="83" t="s">
        <v>78</v>
      </c>
      <c r="S278" s="83">
        <v>522</v>
      </c>
      <c r="T278" s="83">
        <v>89.9</v>
      </c>
      <c r="U278" s="83">
        <v>1.4684999999999999</v>
      </c>
      <c r="V278" s="83" t="s">
        <v>78</v>
      </c>
      <c r="W278" s="83">
        <v>593.6</v>
      </c>
      <c r="X278" s="83">
        <v>91.246700000000004</v>
      </c>
      <c r="Y278" s="83">
        <v>4.6714000000000002</v>
      </c>
      <c r="Z278" s="83" t="s">
        <v>78</v>
      </c>
      <c r="AA278" s="83">
        <v>616.6</v>
      </c>
      <c r="AB278" s="83">
        <v>91.246700000000004</v>
      </c>
      <c r="AC278" s="83">
        <v>4.6714000000000002</v>
      </c>
      <c r="AD278" s="83" t="s">
        <v>78</v>
      </c>
      <c r="AE278" s="83">
        <v>708</v>
      </c>
      <c r="AF278" s="83">
        <v>91.246700000000004</v>
      </c>
      <c r="AG278" s="83">
        <v>4.6714000000000002</v>
      </c>
      <c r="AH278" s="83" t="s">
        <v>78</v>
      </c>
      <c r="AI278" s="83">
        <v>840</v>
      </c>
      <c r="AJ278" s="132"/>
      <c r="AK278" s="132" t="s">
        <v>113</v>
      </c>
      <c r="AL278" s="132"/>
      <c r="AM278" s="132"/>
      <c r="AN278" s="132"/>
      <c r="AO278" s="132"/>
      <c r="AP278" s="132"/>
      <c r="AQ278" s="132"/>
      <c r="AR278" s="132"/>
      <c r="AS278" s="132" t="s">
        <v>113</v>
      </c>
      <c r="AT278" s="132"/>
      <c r="AU278" s="132"/>
      <c r="AV278" s="132"/>
      <c r="AW278" s="132"/>
      <c r="AX278" s="132"/>
      <c r="AY278" s="132"/>
      <c r="AZ278" s="132"/>
      <c r="BA278" s="132"/>
      <c r="BB278" s="132"/>
      <c r="BC278" s="132"/>
      <c r="BD278" s="132"/>
      <c r="BE278" s="132"/>
      <c r="BF278" s="132"/>
      <c r="BG278" s="132"/>
      <c r="BH278" s="132"/>
      <c r="BI278" s="132"/>
      <c r="BJ278" s="132"/>
      <c r="BK278" s="132"/>
      <c r="BL278" s="132"/>
      <c r="BM278" s="132"/>
      <c r="BN278" s="132"/>
      <c r="BO278" s="132"/>
      <c r="BP278" s="132"/>
      <c r="BQ278" s="132"/>
      <c r="BR278" s="132"/>
      <c r="BS278" s="132"/>
      <c r="BT278" s="132"/>
      <c r="BU278" s="132"/>
      <c r="BV278" s="132"/>
      <c r="BW278" s="132"/>
      <c r="BX278" s="132"/>
      <c r="BY278" s="132"/>
      <c r="BZ278" s="132"/>
    </row>
    <row r="279" spans="1:78" ht="45.75" customHeight="1">
      <c r="A279" s="134">
        <v>273</v>
      </c>
      <c r="B279" s="134" t="s">
        <v>1143</v>
      </c>
      <c r="C279" s="2">
        <v>42478</v>
      </c>
      <c r="D279" s="134" t="s">
        <v>446</v>
      </c>
      <c r="E279" s="134" t="s">
        <v>66</v>
      </c>
      <c r="F279" s="134" t="s">
        <v>492</v>
      </c>
      <c r="G279" s="3" t="s">
        <v>1377</v>
      </c>
      <c r="H279" s="2">
        <v>41754</v>
      </c>
      <c r="I279" s="3" t="s">
        <v>1378</v>
      </c>
      <c r="J279" s="134" t="s">
        <v>108</v>
      </c>
      <c r="K279" s="4" t="s">
        <v>1379</v>
      </c>
      <c r="L279" s="8" t="s">
        <v>76</v>
      </c>
      <c r="M279" s="83" t="s">
        <v>78</v>
      </c>
      <c r="N279" s="83">
        <v>463405.1</v>
      </c>
      <c r="O279" s="83" t="s">
        <v>78</v>
      </c>
      <c r="P279" s="83" t="s">
        <v>78</v>
      </c>
      <c r="Q279" s="83">
        <v>40944.9</v>
      </c>
      <c r="R279" s="83" t="s">
        <v>78</v>
      </c>
      <c r="S279" s="83" t="s">
        <v>78</v>
      </c>
      <c r="T279" s="83" t="s">
        <v>78</v>
      </c>
      <c r="U279" s="83">
        <v>70944.899999999994</v>
      </c>
      <c r="V279" s="83" t="s">
        <v>78</v>
      </c>
      <c r="W279" s="83" t="s">
        <v>78</v>
      </c>
      <c r="X279" s="83" t="s">
        <v>78</v>
      </c>
      <c r="Y279" s="83">
        <v>45260.9</v>
      </c>
      <c r="Z279" s="83" t="s">
        <v>78</v>
      </c>
      <c r="AA279" s="83" t="s">
        <v>78</v>
      </c>
      <c r="AB279" s="83" t="s">
        <v>78</v>
      </c>
      <c r="AC279" s="83">
        <v>45260.9</v>
      </c>
      <c r="AD279" s="83" t="s">
        <v>78</v>
      </c>
      <c r="AE279" s="83" t="s">
        <v>78</v>
      </c>
      <c r="AF279" s="83" t="s">
        <v>78</v>
      </c>
      <c r="AG279" s="83">
        <v>45260.9</v>
      </c>
      <c r="AH279" s="83" t="s">
        <v>78</v>
      </c>
      <c r="AI279" s="83" t="s">
        <v>78</v>
      </c>
      <c r="AJ279" s="132" t="s">
        <v>113</v>
      </c>
      <c r="AK279" s="132" t="s">
        <v>113</v>
      </c>
      <c r="AL279" s="132" t="s">
        <v>113</v>
      </c>
      <c r="AM279" s="132"/>
      <c r="AN279" s="132"/>
      <c r="AO279" s="132"/>
      <c r="AP279" s="132"/>
      <c r="AQ279" s="132"/>
      <c r="AR279" s="132"/>
      <c r="AS279" s="132"/>
      <c r="AT279" s="132" t="s">
        <v>113</v>
      </c>
      <c r="AU279" s="132"/>
      <c r="AV279" s="132"/>
      <c r="AW279" s="132" t="s">
        <v>113</v>
      </c>
      <c r="AX279" s="132" t="s">
        <v>113</v>
      </c>
      <c r="AY279" s="132"/>
      <c r="AZ279" s="132"/>
      <c r="BA279" s="132"/>
      <c r="BB279" s="132"/>
      <c r="BC279" s="132"/>
      <c r="BD279" s="132"/>
      <c r="BE279" s="132"/>
      <c r="BF279" s="132"/>
      <c r="BG279" s="132"/>
      <c r="BH279" s="132"/>
      <c r="BI279" s="132"/>
      <c r="BJ279" s="132"/>
      <c r="BK279" s="132"/>
      <c r="BL279" s="132"/>
      <c r="BM279" s="132"/>
      <c r="BN279" s="132"/>
      <c r="BO279" s="132"/>
      <c r="BP279" s="132"/>
      <c r="BQ279" s="132"/>
      <c r="BR279" s="132"/>
      <c r="BS279" s="132"/>
      <c r="BT279" s="132"/>
      <c r="BU279" s="132"/>
      <c r="BV279" s="132"/>
      <c r="BW279" s="132"/>
      <c r="BX279" s="132"/>
      <c r="BY279" s="132"/>
      <c r="BZ279" s="132"/>
    </row>
    <row r="280" spans="1:78" ht="45.75" customHeight="1">
      <c r="A280" s="134">
        <v>274</v>
      </c>
      <c r="B280" s="134" t="s">
        <v>1143</v>
      </c>
      <c r="C280" s="2">
        <v>42478</v>
      </c>
      <c r="D280" s="134" t="s">
        <v>446</v>
      </c>
      <c r="E280" s="134" t="s">
        <v>66</v>
      </c>
      <c r="F280" s="134" t="s">
        <v>490</v>
      </c>
      <c r="G280" s="3" t="s">
        <v>1377</v>
      </c>
      <c r="H280" s="2">
        <v>41754</v>
      </c>
      <c r="I280" s="3" t="s">
        <v>1378</v>
      </c>
      <c r="J280" s="134" t="s">
        <v>108</v>
      </c>
      <c r="K280" s="4" t="s">
        <v>1379</v>
      </c>
      <c r="L280" s="8" t="s">
        <v>76</v>
      </c>
      <c r="M280" s="83" t="s">
        <v>78</v>
      </c>
      <c r="N280" s="83">
        <v>434040.5</v>
      </c>
      <c r="O280" s="83" t="s">
        <v>78</v>
      </c>
      <c r="P280" s="83" t="s">
        <v>78</v>
      </c>
      <c r="Q280" s="83">
        <v>31556.400000000001</v>
      </c>
      <c r="R280" s="83" t="s">
        <v>78</v>
      </c>
      <c r="S280" s="83" t="s">
        <v>78</v>
      </c>
      <c r="T280" s="83" t="s">
        <v>78</v>
      </c>
      <c r="U280" s="83">
        <v>61556.4</v>
      </c>
      <c r="V280" s="83" t="s">
        <v>78</v>
      </c>
      <c r="W280" s="83" t="s">
        <v>78</v>
      </c>
      <c r="X280" s="83" t="s">
        <v>78</v>
      </c>
      <c r="Y280" s="83">
        <v>72639.100000000006</v>
      </c>
      <c r="Z280" s="83" t="s">
        <v>78</v>
      </c>
      <c r="AA280" s="83" t="s">
        <v>78</v>
      </c>
      <c r="AB280" s="83" t="s">
        <v>78</v>
      </c>
      <c r="AC280" s="83">
        <v>72639.100000000006</v>
      </c>
      <c r="AD280" s="83" t="s">
        <v>78</v>
      </c>
      <c r="AE280" s="83" t="s">
        <v>78</v>
      </c>
      <c r="AF280" s="83" t="s">
        <v>78</v>
      </c>
      <c r="AG280" s="83">
        <v>72639.100000000006</v>
      </c>
      <c r="AH280" s="83" t="s">
        <v>78</v>
      </c>
      <c r="AI280" s="83" t="s">
        <v>78</v>
      </c>
      <c r="AJ280" s="132" t="s">
        <v>113</v>
      </c>
      <c r="AK280" s="132" t="s">
        <v>113</v>
      </c>
      <c r="AL280" s="132" t="s">
        <v>113</v>
      </c>
      <c r="AM280" s="132"/>
      <c r="AN280" s="132"/>
      <c r="AO280" s="132"/>
      <c r="AP280" s="132" t="s">
        <v>113</v>
      </c>
      <c r="AQ280" s="132"/>
      <c r="AR280" s="132"/>
      <c r="AS280" s="132"/>
      <c r="AT280" s="132"/>
      <c r="AU280" s="132"/>
      <c r="AV280" s="132"/>
      <c r="AW280" s="132"/>
      <c r="AX280" s="132"/>
      <c r="AY280" s="132"/>
      <c r="AZ280" s="132"/>
      <c r="BA280" s="132"/>
      <c r="BB280" s="132"/>
      <c r="BC280" s="132"/>
      <c r="BD280" s="132"/>
      <c r="BE280" s="132"/>
      <c r="BF280" s="132"/>
      <c r="BG280" s="132"/>
      <c r="BH280" s="132"/>
      <c r="BI280" s="132"/>
      <c r="BJ280" s="132"/>
      <c r="BK280" s="132" t="s">
        <v>113</v>
      </c>
      <c r="BL280" s="132" t="s">
        <v>113</v>
      </c>
      <c r="BM280" s="132" t="s">
        <v>113</v>
      </c>
      <c r="BN280" s="132" t="s">
        <v>113</v>
      </c>
      <c r="BO280" s="132"/>
      <c r="BP280" s="132" t="s">
        <v>113</v>
      </c>
      <c r="BQ280" s="132"/>
      <c r="BR280" s="132" t="s">
        <v>113</v>
      </c>
      <c r="BS280" s="132"/>
      <c r="BT280" s="132"/>
      <c r="BU280" s="132"/>
      <c r="BV280" s="132"/>
      <c r="BW280" s="132"/>
      <c r="BX280" s="132"/>
      <c r="BY280" s="132"/>
      <c r="BZ280" s="132" t="s">
        <v>113</v>
      </c>
    </row>
    <row r="281" spans="1:78" ht="45.75" customHeight="1">
      <c r="A281" s="134">
        <v>275</v>
      </c>
      <c r="B281" s="134" t="s">
        <v>1143</v>
      </c>
      <c r="C281" s="2">
        <v>42478</v>
      </c>
      <c r="D281" s="134" t="s">
        <v>446</v>
      </c>
      <c r="E281" s="134" t="s">
        <v>66</v>
      </c>
      <c r="F281" s="134" t="s">
        <v>466</v>
      </c>
      <c r="G281" s="3" t="s">
        <v>1377</v>
      </c>
      <c r="H281" s="2">
        <v>41754</v>
      </c>
      <c r="I281" s="3" t="s">
        <v>1378</v>
      </c>
      <c r="J281" s="134" t="s">
        <v>108</v>
      </c>
      <c r="K281" s="4" t="s">
        <v>1379</v>
      </c>
      <c r="L281" s="8" t="s">
        <v>76</v>
      </c>
      <c r="M281" s="83" t="s">
        <v>78</v>
      </c>
      <c r="N281" s="83">
        <v>329749.5</v>
      </c>
      <c r="O281" s="83" t="s">
        <v>78</v>
      </c>
      <c r="P281" s="83" t="s">
        <v>78</v>
      </c>
      <c r="Q281" s="83">
        <v>16823</v>
      </c>
      <c r="R281" s="83" t="s">
        <v>78</v>
      </c>
      <c r="S281" s="83" t="s">
        <v>78</v>
      </c>
      <c r="T281" s="83" t="s">
        <v>78</v>
      </c>
      <c r="U281" s="83">
        <v>46823</v>
      </c>
      <c r="V281" s="83" t="s">
        <v>78</v>
      </c>
      <c r="W281" s="83" t="s">
        <v>78</v>
      </c>
      <c r="X281" s="83" t="s">
        <v>78</v>
      </c>
      <c r="Y281" s="83">
        <v>58344</v>
      </c>
      <c r="Z281" s="83" t="s">
        <v>78</v>
      </c>
      <c r="AA281" s="83" t="s">
        <v>78</v>
      </c>
      <c r="AB281" s="83" t="s">
        <v>78</v>
      </c>
      <c r="AC281" s="83">
        <v>57944</v>
      </c>
      <c r="AD281" s="83" t="s">
        <v>78</v>
      </c>
      <c r="AE281" s="83" t="s">
        <v>78</v>
      </c>
      <c r="AF281" s="83" t="s">
        <v>78</v>
      </c>
      <c r="AG281" s="83">
        <v>57644</v>
      </c>
      <c r="AH281" s="83" t="s">
        <v>78</v>
      </c>
      <c r="AI281" s="83" t="s">
        <v>78</v>
      </c>
      <c r="AJ281" s="132"/>
      <c r="AK281" s="132" t="s">
        <v>113</v>
      </c>
      <c r="AL281" s="132"/>
      <c r="AM281" s="132"/>
      <c r="AN281" s="132"/>
      <c r="AO281" s="132"/>
      <c r="AP281" s="132"/>
      <c r="AQ281" s="132"/>
      <c r="AR281" s="132"/>
      <c r="AS281" s="132"/>
      <c r="AT281" s="132"/>
      <c r="AU281" s="132"/>
      <c r="AV281" s="132"/>
      <c r="AW281" s="132"/>
      <c r="AX281" s="132"/>
      <c r="AY281" s="132"/>
      <c r="AZ281" s="132"/>
      <c r="BA281" s="132"/>
      <c r="BB281" s="132"/>
      <c r="BC281" s="132"/>
      <c r="BD281" s="132"/>
      <c r="BE281" s="132"/>
      <c r="BF281" s="132"/>
      <c r="BG281" s="132"/>
      <c r="BH281" s="132"/>
      <c r="BI281" s="132"/>
      <c r="BJ281" s="132"/>
      <c r="BK281" s="132"/>
      <c r="BL281" s="132"/>
      <c r="BM281" s="132" t="s">
        <v>113</v>
      </c>
      <c r="BN281" s="132"/>
      <c r="BO281" s="132"/>
      <c r="BP281" s="132"/>
      <c r="BQ281" s="132"/>
      <c r="BR281" s="132"/>
      <c r="BS281" s="132"/>
      <c r="BT281" s="132"/>
      <c r="BU281" s="132"/>
      <c r="BV281" s="132"/>
      <c r="BW281" s="132"/>
      <c r="BX281" s="132"/>
      <c r="BY281" s="132"/>
      <c r="BZ281" s="132"/>
    </row>
    <row r="282" spans="1:78" ht="45.75" customHeight="1">
      <c r="A282" s="134">
        <v>276</v>
      </c>
      <c r="B282" s="134" t="s">
        <v>1143</v>
      </c>
      <c r="C282" s="2">
        <v>42478</v>
      </c>
      <c r="D282" s="134" t="s">
        <v>446</v>
      </c>
      <c r="E282" s="134" t="s">
        <v>66</v>
      </c>
      <c r="F282" s="134" t="s">
        <v>464</v>
      </c>
      <c r="G282" s="3" t="s">
        <v>1377</v>
      </c>
      <c r="H282" s="2">
        <v>41754</v>
      </c>
      <c r="I282" s="3" t="s">
        <v>1378</v>
      </c>
      <c r="J282" s="134" t="s">
        <v>108</v>
      </c>
      <c r="K282" s="4" t="s">
        <v>1379</v>
      </c>
      <c r="L282" s="8" t="s">
        <v>76</v>
      </c>
      <c r="M282" s="83" t="s">
        <v>78</v>
      </c>
      <c r="N282" s="83">
        <v>315850.3</v>
      </c>
      <c r="O282" s="83" t="s">
        <v>78</v>
      </c>
      <c r="P282" s="83" t="s">
        <v>78</v>
      </c>
      <c r="Q282" s="83">
        <v>47775</v>
      </c>
      <c r="R282" s="83" t="s">
        <v>78</v>
      </c>
      <c r="S282" s="83" t="s">
        <v>78</v>
      </c>
      <c r="T282" s="83" t="s">
        <v>78</v>
      </c>
      <c r="U282" s="83" t="s">
        <v>1380</v>
      </c>
      <c r="V282" s="83" t="s">
        <v>78</v>
      </c>
      <c r="W282" s="83" t="s">
        <v>78</v>
      </c>
      <c r="X282" s="83" t="s">
        <v>78</v>
      </c>
      <c r="Y282" s="83" t="s">
        <v>1381</v>
      </c>
      <c r="Z282" s="83" t="s">
        <v>78</v>
      </c>
      <c r="AA282" s="83" t="s">
        <v>78</v>
      </c>
      <c r="AB282" s="83" t="s">
        <v>78</v>
      </c>
      <c r="AC282" s="83" t="s">
        <v>1381</v>
      </c>
      <c r="AD282" s="83" t="s">
        <v>78</v>
      </c>
      <c r="AE282" s="83" t="s">
        <v>78</v>
      </c>
      <c r="AF282" s="83" t="s">
        <v>78</v>
      </c>
      <c r="AG282" s="83" t="s">
        <v>1381</v>
      </c>
      <c r="AH282" s="83" t="s">
        <v>78</v>
      </c>
      <c r="AI282" s="83" t="s">
        <v>78</v>
      </c>
      <c r="AJ282" s="132" t="s">
        <v>113</v>
      </c>
      <c r="AK282" s="132" t="s">
        <v>113</v>
      </c>
      <c r="AL282" s="132"/>
      <c r="AM282" s="132"/>
      <c r="AN282" s="132"/>
      <c r="AO282" s="132" t="s">
        <v>113</v>
      </c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2"/>
      <c r="BR282" s="132"/>
      <c r="BS282" s="132"/>
      <c r="BT282" s="132"/>
      <c r="BU282" s="132"/>
      <c r="BV282" s="132"/>
      <c r="BW282" s="132"/>
      <c r="BX282" s="132"/>
      <c r="BY282" s="132"/>
      <c r="BZ282" s="132"/>
    </row>
    <row r="283" spans="1:78" ht="45.75" customHeight="1">
      <c r="A283" s="134">
        <v>277</v>
      </c>
      <c r="B283" s="134" t="s">
        <v>1143</v>
      </c>
      <c r="C283" s="2">
        <v>42478</v>
      </c>
      <c r="D283" s="134" t="s">
        <v>446</v>
      </c>
      <c r="E283" s="134" t="s">
        <v>66</v>
      </c>
      <c r="F283" s="134" t="s">
        <v>462</v>
      </c>
      <c r="G283" s="3" t="s">
        <v>1377</v>
      </c>
      <c r="H283" s="2">
        <v>41754</v>
      </c>
      <c r="I283" s="3" t="s">
        <v>1378</v>
      </c>
      <c r="J283" s="134" t="s">
        <v>108</v>
      </c>
      <c r="K283" s="4" t="s">
        <v>1379</v>
      </c>
      <c r="L283" s="8" t="s">
        <v>76</v>
      </c>
      <c r="M283" s="83" t="s">
        <v>78</v>
      </c>
      <c r="N283" s="83">
        <v>344224.9</v>
      </c>
      <c r="O283" s="83" t="s">
        <v>78</v>
      </c>
      <c r="P283" s="83" t="s">
        <v>78</v>
      </c>
      <c r="Q283" s="83" t="s">
        <v>1382</v>
      </c>
      <c r="R283" s="83" t="s">
        <v>78</v>
      </c>
      <c r="S283" s="83" t="s">
        <v>78</v>
      </c>
      <c r="T283" s="83" t="s">
        <v>78</v>
      </c>
      <c r="U283" s="83">
        <v>69673.600000000006</v>
      </c>
      <c r="V283" s="83" t="s">
        <v>78</v>
      </c>
      <c r="W283" s="83" t="s">
        <v>78</v>
      </c>
      <c r="X283" s="83" t="s">
        <v>78</v>
      </c>
      <c r="Y283" s="83" t="s">
        <v>1383</v>
      </c>
      <c r="Z283" s="83" t="s">
        <v>78</v>
      </c>
      <c r="AA283" s="83" t="s">
        <v>78</v>
      </c>
      <c r="AB283" s="83" t="s">
        <v>78</v>
      </c>
      <c r="AC283" s="83" t="s">
        <v>1383</v>
      </c>
      <c r="AD283" s="83" t="s">
        <v>78</v>
      </c>
      <c r="AE283" s="83" t="s">
        <v>78</v>
      </c>
      <c r="AF283" s="83" t="s">
        <v>78</v>
      </c>
      <c r="AG283" s="83" t="s">
        <v>1383</v>
      </c>
      <c r="AH283" s="83" t="s">
        <v>78</v>
      </c>
      <c r="AI283" s="83" t="s">
        <v>78</v>
      </c>
      <c r="AJ283" s="132"/>
      <c r="AK283" s="132"/>
      <c r="AL283" s="132"/>
      <c r="AM283" s="132" t="s">
        <v>113</v>
      </c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  <c r="BQ283" s="132"/>
      <c r="BR283" s="132"/>
      <c r="BS283" s="132"/>
      <c r="BT283" s="132"/>
      <c r="BU283" s="132"/>
      <c r="BV283" s="132"/>
      <c r="BW283" s="132"/>
      <c r="BX283" s="132"/>
      <c r="BY283" s="132"/>
      <c r="BZ283" s="132"/>
    </row>
    <row r="284" spans="1:78" ht="45.75" customHeight="1">
      <c r="A284" s="134">
        <v>278</v>
      </c>
      <c r="B284" s="134" t="s">
        <v>1143</v>
      </c>
      <c r="C284" s="2">
        <v>42478</v>
      </c>
      <c r="D284" s="134" t="s">
        <v>446</v>
      </c>
      <c r="E284" s="134" t="s">
        <v>66</v>
      </c>
      <c r="F284" s="134" t="s">
        <v>621</v>
      </c>
      <c r="G284" s="3" t="s">
        <v>1377</v>
      </c>
      <c r="H284" s="2">
        <v>41754</v>
      </c>
      <c r="I284" s="3" t="s">
        <v>1378</v>
      </c>
      <c r="J284" s="134" t="s">
        <v>108</v>
      </c>
      <c r="K284" s="4" t="s">
        <v>1379</v>
      </c>
      <c r="L284" s="8" t="s">
        <v>76</v>
      </c>
      <c r="M284" s="83" t="s">
        <v>78</v>
      </c>
      <c r="N284" s="83">
        <v>35600</v>
      </c>
      <c r="O284" s="83" t="s">
        <v>1384</v>
      </c>
      <c r="P284" s="83" t="s">
        <v>78</v>
      </c>
      <c r="Q284" s="83">
        <v>3000</v>
      </c>
      <c r="R284" s="83" t="s">
        <v>78</v>
      </c>
      <c r="S284" s="83">
        <v>39863</v>
      </c>
      <c r="T284" s="83" t="s">
        <v>78</v>
      </c>
      <c r="U284" s="83">
        <v>3000</v>
      </c>
      <c r="V284" s="83" t="s">
        <v>78</v>
      </c>
      <c r="W284" s="83">
        <v>39863</v>
      </c>
      <c r="X284" s="83" t="s">
        <v>78</v>
      </c>
      <c r="Y284" s="83">
        <v>8500</v>
      </c>
      <c r="Z284" s="83" t="s">
        <v>78</v>
      </c>
      <c r="AA284" s="83">
        <v>49660</v>
      </c>
      <c r="AB284" s="83" t="s">
        <v>78</v>
      </c>
      <c r="AC284" s="83">
        <v>8900</v>
      </c>
      <c r="AD284" s="83" t="s">
        <v>78</v>
      </c>
      <c r="AE284" s="83">
        <v>51804</v>
      </c>
      <c r="AF284" s="83" t="s">
        <v>78</v>
      </c>
      <c r="AG284" s="83">
        <v>9200</v>
      </c>
      <c r="AH284" s="83" t="s">
        <v>78</v>
      </c>
      <c r="AI284" s="83">
        <v>55679</v>
      </c>
      <c r="AJ284" s="132"/>
      <c r="AK284" s="132"/>
      <c r="AL284" s="132"/>
      <c r="AM284" s="132"/>
      <c r="AN284" s="132"/>
      <c r="AO284" s="132"/>
      <c r="AP284" s="132"/>
      <c r="AQ284" s="132"/>
      <c r="AR284" s="132"/>
      <c r="AS284" s="132" t="s">
        <v>113</v>
      </c>
      <c r="AT284" s="132"/>
      <c r="AU284" s="132"/>
      <c r="AV284" s="132"/>
      <c r="AW284" s="132"/>
      <c r="AX284" s="132"/>
      <c r="AY284" s="132"/>
      <c r="AZ284" s="132"/>
      <c r="BA284" s="132"/>
      <c r="BB284" s="132"/>
      <c r="BC284" s="132"/>
      <c r="BD284" s="132"/>
      <c r="BE284" s="132"/>
      <c r="BF284" s="132"/>
      <c r="BG284" s="132"/>
      <c r="BH284" s="132"/>
      <c r="BI284" s="132"/>
      <c r="BJ284" s="132"/>
      <c r="BK284" s="132"/>
      <c r="BL284" s="132"/>
      <c r="BM284" s="132"/>
      <c r="BN284" s="132"/>
      <c r="BO284" s="132"/>
      <c r="BP284" s="132"/>
      <c r="BQ284" s="132"/>
      <c r="BR284" s="132"/>
      <c r="BS284" s="132"/>
      <c r="BT284" s="132"/>
      <c r="BU284" s="132"/>
      <c r="BV284" s="132"/>
      <c r="BW284" s="132"/>
      <c r="BX284" s="132"/>
      <c r="BY284" s="132"/>
      <c r="BZ284" s="132"/>
    </row>
    <row r="285" spans="1:78" ht="45.75" customHeight="1">
      <c r="A285" s="134">
        <v>279</v>
      </c>
      <c r="B285" s="134" t="s">
        <v>1143</v>
      </c>
      <c r="C285" s="2">
        <v>42478</v>
      </c>
      <c r="D285" s="134" t="s">
        <v>446</v>
      </c>
      <c r="E285" s="134" t="s">
        <v>66</v>
      </c>
      <c r="F285" s="134" t="s">
        <v>629</v>
      </c>
      <c r="G285" s="3" t="s">
        <v>1377</v>
      </c>
      <c r="H285" s="2">
        <v>41754</v>
      </c>
      <c r="I285" s="3" t="s">
        <v>1378</v>
      </c>
      <c r="J285" s="134" t="s">
        <v>56</v>
      </c>
      <c r="K285" s="4" t="s">
        <v>1379</v>
      </c>
      <c r="L285" s="8" t="s">
        <v>76</v>
      </c>
      <c r="M285" s="83" t="s">
        <v>78</v>
      </c>
      <c r="N285" s="83">
        <v>46671.9</v>
      </c>
      <c r="O285" s="83" t="s">
        <v>78</v>
      </c>
      <c r="P285" s="83" t="s">
        <v>78</v>
      </c>
      <c r="Q285" s="83" t="s">
        <v>1385</v>
      </c>
      <c r="R285" s="83" t="s">
        <v>78</v>
      </c>
      <c r="S285" s="83" t="s">
        <v>78</v>
      </c>
      <c r="T285" s="83" t="s">
        <v>78</v>
      </c>
      <c r="U285" s="83" t="s">
        <v>1386</v>
      </c>
      <c r="V285" s="83" t="s">
        <v>78</v>
      </c>
      <c r="W285" s="83" t="s">
        <v>78</v>
      </c>
      <c r="X285" s="83" t="s">
        <v>78</v>
      </c>
      <c r="Y285" s="83">
        <v>5300</v>
      </c>
      <c r="Z285" s="83" t="s">
        <v>78</v>
      </c>
      <c r="AA285" s="83" t="s">
        <v>78</v>
      </c>
      <c r="AB285" s="83" t="s">
        <v>78</v>
      </c>
      <c r="AC285" s="83">
        <v>5300</v>
      </c>
      <c r="AD285" s="83" t="s">
        <v>78</v>
      </c>
      <c r="AE285" s="83" t="s">
        <v>78</v>
      </c>
      <c r="AF285" s="83" t="s">
        <v>78</v>
      </c>
      <c r="AG285" s="83">
        <v>5300</v>
      </c>
      <c r="AH285" s="83" t="s">
        <v>78</v>
      </c>
      <c r="AI285" s="83" t="s">
        <v>78</v>
      </c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 t="s">
        <v>113</v>
      </c>
      <c r="AT285" s="132"/>
      <c r="AU285" s="132"/>
      <c r="AV285" s="132"/>
      <c r="AW285" s="132"/>
      <c r="AX285" s="132"/>
      <c r="AY285" s="132" t="s">
        <v>113</v>
      </c>
      <c r="AZ285" s="132"/>
      <c r="BA285" s="132"/>
      <c r="BB285" s="132"/>
      <c r="BC285" s="132"/>
      <c r="BD285" s="132"/>
      <c r="BE285" s="132"/>
      <c r="BF285" s="132"/>
      <c r="BG285" s="132"/>
      <c r="BH285" s="132"/>
      <c r="BI285" s="132"/>
      <c r="BJ285" s="132"/>
      <c r="BK285" s="132"/>
      <c r="BL285" s="132"/>
      <c r="BM285" s="132"/>
      <c r="BN285" s="132"/>
      <c r="BO285" s="132"/>
      <c r="BP285" s="132"/>
      <c r="BQ285" s="132"/>
      <c r="BR285" s="132"/>
      <c r="BS285" s="132"/>
      <c r="BT285" s="132"/>
      <c r="BU285" s="132"/>
      <c r="BV285" s="132"/>
      <c r="BW285" s="132"/>
      <c r="BX285" s="132"/>
      <c r="BY285" s="132"/>
      <c r="BZ285" s="132"/>
    </row>
    <row r="286" spans="1:78" ht="45.75" customHeight="1">
      <c r="A286" s="134">
        <v>280</v>
      </c>
      <c r="B286" s="134" t="s">
        <v>1143</v>
      </c>
      <c r="C286" s="2">
        <v>42478</v>
      </c>
      <c r="D286" s="134" t="s">
        <v>446</v>
      </c>
      <c r="E286" s="134" t="s">
        <v>66</v>
      </c>
      <c r="F286" s="134" t="s">
        <v>450</v>
      </c>
      <c r="G286" s="3" t="s">
        <v>1377</v>
      </c>
      <c r="H286" s="2">
        <v>41754</v>
      </c>
      <c r="I286" s="3" t="s">
        <v>1378</v>
      </c>
      <c r="J286" s="134" t="s">
        <v>56</v>
      </c>
      <c r="K286" s="4" t="s">
        <v>1379</v>
      </c>
      <c r="L286" s="8" t="s">
        <v>76</v>
      </c>
      <c r="M286" s="83" t="s">
        <v>78</v>
      </c>
      <c r="N286" s="83">
        <v>190103.8</v>
      </c>
      <c r="O286" s="83" t="s">
        <v>78</v>
      </c>
      <c r="P286" s="83" t="s">
        <v>78</v>
      </c>
      <c r="Q286" s="83" t="s">
        <v>1387</v>
      </c>
      <c r="R286" s="83" t="s">
        <v>78</v>
      </c>
      <c r="S286" s="83" t="s">
        <v>78</v>
      </c>
      <c r="T286" s="83" t="s">
        <v>78</v>
      </c>
      <c r="U286" s="83" t="s">
        <v>1388</v>
      </c>
      <c r="V286" s="83" t="s">
        <v>78</v>
      </c>
      <c r="W286" s="83" t="s">
        <v>78</v>
      </c>
      <c r="X286" s="83" t="s">
        <v>78</v>
      </c>
      <c r="Y286" s="83">
        <v>30234.6</v>
      </c>
      <c r="Z286" s="83" t="s">
        <v>78</v>
      </c>
      <c r="AA286" s="83" t="s">
        <v>78</v>
      </c>
      <c r="AB286" s="83" t="s">
        <v>78</v>
      </c>
      <c r="AC286" s="83">
        <v>30234.6</v>
      </c>
      <c r="AD286" s="83" t="s">
        <v>78</v>
      </c>
      <c r="AE286" s="83" t="s">
        <v>78</v>
      </c>
      <c r="AF286" s="83" t="s">
        <v>78</v>
      </c>
      <c r="AG286" s="83">
        <v>30234.6</v>
      </c>
      <c r="AH286" s="83" t="s">
        <v>78</v>
      </c>
      <c r="AI286" s="83" t="s">
        <v>78</v>
      </c>
      <c r="AJ286" s="132"/>
      <c r="AK286" s="132" t="s">
        <v>113</v>
      </c>
      <c r="AL286" s="132"/>
      <c r="AM286" s="132"/>
      <c r="AN286" s="132"/>
      <c r="AO286" s="132"/>
      <c r="AP286" s="132"/>
      <c r="AQ286" s="132"/>
      <c r="AR286" s="132"/>
      <c r="AS286" s="132" t="s">
        <v>113</v>
      </c>
      <c r="AT286" s="132"/>
      <c r="AU286" s="132"/>
      <c r="AV286" s="132"/>
      <c r="AW286" s="132"/>
      <c r="AX286" s="132"/>
      <c r="AY286" s="132"/>
      <c r="AZ286" s="132"/>
      <c r="BA286" s="132"/>
      <c r="BB286" s="132"/>
      <c r="BC286" s="132"/>
      <c r="BD286" s="132"/>
      <c r="BE286" s="132"/>
      <c r="BF286" s="132"/>
      <c r="BG286" s="132"/>
      <c r="BH286" s="132"/>
      <c r="BI286" s="132"/>
      <c r="BJ286" s="132"/>
      <c r="BK286" s="132" t="s">
        <v>113</v>
      </c>
      <c r="BL286" s="132"/>
      <c r="BM286" s="132"/>
      <c r="BN286" s="132"/>
      <c r="BO286" s="132"/>
      <c r="BP286" s="132"/>
      <c r="BQ286" s="132"/>
      <c r="BR286" s="132"/>
      <c r="BS286" s="132"/>
      <c r="BT286" s="132"/>
      <c r="BU286" s="132"/>
      <c r="BV286" s="132"/>
      <c r="BW286" s="132"/>
      <c r="BX286" s="132"/>
      <c r="BY286" s="132"/>
      <c r="BZ286" s="132"/>
    </row>
    <row r="287" spans="1:78" ht="45.75" customHeight="1">
      <c r="A287" s="134">
        <v>281</v>
      </c>
      <c r="B287" s="134" t="s">
        <v>1143</v>
      </c>
      <c r="C287" s="2">
        <v>42478</v>
      </c>
      <c r="D287" s="134" t="s">
        <v>446</v>
      </c>
      <c r="E287" s="134" t="s">
        <v>66</v>
      </c>
      <c r="F287" s="134" t="s">
        <v>452</v>
      </c>
      <c r="G287" s="3" t="s">
        <v>1377</v>
      </c>
      <c r="H287" s="2">
        <v>41754</v>
      </c>
      <c r="I287" s="3" t="s">
        <v>1378</v>
      </c>
      <c r="J287" s="134" t="s">
        <v>56</v>
      </c>
      <c r="K287" s="4" t="s">
        <v>1379</v>
      </c>
      <c r="L287" s="8" t="s">
        <v>76</v>
      </c>
      <c r="M287" s="83" t="s">
        <v>78</v>
      </c>
      <c r="N287" s="83">
        <v>314539.40000000002</v>
      </c>
      <c r="O287" s="83" t="s">
        <v>78</v>
      </c>
      <c r="P287" s="83" t="s">
        <v>78</v>
      </c>
      <c r="Q287" s="83">
        <v>49000</v>
      </c>
      <c r="R287" s="83" t="s">
        <v>78</v>
      </c>
      <c r="S287" s="83" t="s">
        <v>78</v>
      </c>
      <c r="T287" s="83" t="s">
        <v>78</v>
      </c>
      <c r="U287" s="83">
        <v>49000</v>
      </c>
      <c r="V287" s="83" t="s">
        <v>78</v>
      </c>
      <c r="W287" s="83" t="s">
        <v>78</v>
      </c>
      <c r="X287" s="83" t="s">
        <v>78</v>
      </c>
      <c r="Y287" s="83">
        <v>54239.8</v>
      </c>
      <c r="Z287" s="83" t="s">
        <v>78</v>
      </c>
      <c r="AA287" s="83" t="s">
        <v>78</v>
      </c>
      <c r="AB287" s="83" t="s">
        <v>78</v>
      </c>
      <c r="AC287" s="83">
        <v>54239.8</v>
      </c>
      <c r="AD287" s="83" t="s">
        <v>78</v>
      </c>
      <c r="AE287" s="83" t="s">
        <v>78</v>
      </c>
      <c r="AF287" s="83" t="s">
        <v>78</v>
      </c>
      <c r="AG287" s="83">
        <v>54239.8</v>
      </c>
      <c r="AH287" s="83" t="s">
        <v>78</v>
      </c>
      <c r="AI287" s="83" t="s">
        <v>78</v>
      </c>
      <c r="AJ287" s="132"/>
      <c r="AK287" s="132"/>
      <c r="AL287" s="132"/>
      <c r="AM287" s="132"/>
      <c r="AN287" s="132"/>
      <c r="AO287" s="132"/>
      <c r="AP287" s="132"/>
      <c r="AQ287" s="132"/>
      <c r="AR287" s="132"/>
      <c r="AS287" s="132"/>
      <c r="AT287" s="132" t="s">
        <v>113</v>
      </c>
      <c r="AU287" s="132"/>
      <c r="AV287" s="132"/>
      <c r="AW287" s="132"/>
      <c r="AX287" s="132"/>
      <c r="AY287" s="132"/>
      <c r="AZ287" s="132"/>
      <c r="BA287" s="132"/>
      <c r="BB287" s="132"/>
      <c r="BC287" s="132"/>
      <c r="BD287" s="132"/>
      <c r="BE287" s="132"/>
      <c r="BF287" s="132"/>
      <c r="BG287" s="132"/>
      <c r="BH287" s="132"/>
      <c r="BI287" s="132"/>
      <c r="BJ287" s="132"/>
      <c r="BK287" s="132"/>
      <c r="BL287" s="132" t="s">
        <v>113</v>
      </c>
      <c r="BM287" s="132" t="s">
        <v>113</v>
      </c>
      <c r="BN287" s="132"/>
      <c r="BO287" s="132"/>
      <c r="BP287" s="132"/>
      <c r="BQ287" s="132"/>
      <c r="BR287" s="132"/>
      <c r="BS287" s="132"/>
      <c r="BT287" s="132"/>
      <c r="BU287" s="132"/>
      <c r="BV287" s="132"/>
      <c r="BW287" s="132"/>
      <c r="BX287" s="132"/>
      <c r="BY287" s="132"/>
      <c r="BZ287" s="132"/>
    </row>
    <row r="288" spans="1:78" ht="45.75" customHeight="1">
      <c r="A288" s="134">
        <v>282</v>
      </c>
      <c r="B288" s="134" t="s">
        <v>1143</v>
      </c>
      <c r="C288" s="2">
        <v>42478</v>
      </c>
      <c r="D288" s="134" t="s">
        <v>446</v>
      </c>
      <c r="E288" s="134" t="s">
        <v>66</v>
      </c>
      <c r="F288" s="134" t="s">
        <v>627</v>
      </c>
      <c r="G288" s="3" t="s">
        <v>1377</v>
      </c>
      <c r="H288" s="2">
        <v>41754</v>
      </c>
      <c r="I288" s="3" t="s">
        <v>1378</v>
      </c>
      <c r="J288" s="134" t="s">
        <v>1389</v>
      </c>
      <c r="K288" s="4" t="s">
        <v>1379</v>
      </c>
      <c r="L288" s="8" t="s">
        <v>76</v>
      </c>
      <c r="M288" s="83" t="s">
        <v>78</v>
      </c>
      <c r="N288" s="83" t="s">
        <v>1390</v>
      </c>
      <c r="O288" s="83" t="s">
        <v>78</v>
      </c>
      <c r="P288" s="83" t="s">
        <v>78</v>
      </c>
      <c r="Q288" s="83">
        <v>300</v>
      </c>
      <c r="R288" s="83" t="s">
        <v>78</v>
      </c>
      <c r="S288" s="83" t="s">
        <v>78</v>
      </c>
      <c r="T288" s="83" t="s">
        <v>78</v>
      </c>
      <c r="U288" s="83">
        <v>300</v>
      </c>
      <c r="V288" s="83" t="s">
        <v>78</v>
      </c>
      <c r="W288" s="83" t="s">
        <v>78</v>
      </c>
      <c r="X288" s="83" t="s">
        <v>78</v>
      </c>
      <c r="Y288" s="83" t="s">
        <v>78</v>
      </c>
      <c r="Z288" s="83" t="s">
        <v>78</v>
      </c>
      <c r="AA288" s="83" t="s">
        <v>78</v>
      </c>
      <c r="AB288" s="83" t="s">
        <v>78</v>
      </c>
      <c r="AC288" s="83"/>
      <c r="AD288" s="83" t="s">
        <v>78</v>
      </c>
      <c r="AE288" s="83" t="s">
        <v>78</v>
      </c>
      <c r="AF288" s="83" t="s">
        <v>78</v>
      </c>
      <c r="AG288" s="83" t="s">
        <v>78</v>
      </c>
      <c r="AH288" s="83" t="s">
        <v>78</v>
      </c>
      <c r="AI288" s="83" t="s">
        <v>78</v>
      </c>
      <c r="AJ288" s="132"/>
      <c r="AK288" s="132" t="s">
        <v>113</v>
      </c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  <c r="BQ288" s="132"/>
      <c r="BR288" s="132"/>
      <c r="BS288" s="132"/>
      <c r="BT288" s="132"/>
      <c r="BU288" s="132"/>
      <c r="BV288" s="132"/>
      <c r="BW288" s="132"/>
      <c r="BX288" s="132"/>
      <c r="BY288" s="132"/>
      <c r="BZ288" s="132"/>
    </row>
    <row r="289" spans="1:78" ht="45.75" customHeight="1">
      <c r="A289" s="134">
        <v>283</v>
      </c>
      <c r="B289" s="134" t="s">
        <v>1152</v>
      </c>
      <c r="C289" s="2">
        <v>42478</v>
      </c>
      <c r="D289" s="134" t="s">
        <v>446</v>
      </c>
      <c r="E289" s="134" t="s">
        <v>66</v>
      </c>
      <c r="F289" s="134" t="s">
        <v>1391</v>
      </c>
      <c r="G289" s="3" t="s">
        <v>1392</v>
      </c>
      <c r="H289" s="2">
        <v>41617</v>
      </c>
      <c r="I289" s="3" t="s">
        <v>1393</v>
      </c>
      <c r="J289" s="134" t="s">
        <v>108</v>
      </c>
      <c r="K289" s="4" t="s">
        <v>1394</v>
      </c>
      <c r="L289" s="8" t="s">
        <v>76</v>
      </c>
      <c r="M289" s="83" t="s">
        <v>1395</v>
      </c>
      <c r="N289" s="83">
        <v>7663911.9000000004</v>
      </c>
      <c r="O289" s="83">
        <v>35165825</v>
      </c>
      <c r="P289" s="83">
        <v>899380.3</v>
      </c>
      <c r="Q289" s="83" t="s">
        <v>1396</v>
      </c>
      <c r="R289" s="83" t="s">
        <v>78</v>
      </c>
      <c r="S289" s="83" t="s">
        <v>1397</v>
      </c>
      <c r="T289" s="83">
        <v>835862.8</v>
      </c>
      <c r="U289" s="83">
        <v>732673.4</v>
      </c>
      <c r="V289" s="83" t="s">
        <v>78</v>
      </c>
      <c r="W289" s="83">
        <v>4971559</v>
      </c>
      <c r="X289" s="83">
        <v>835862.8</v>
      </c>
      <c r="Y289" s="83">
        <v>732673.4</v>
      </c>
      <c r="Z289" s="83" t="s">
        <v>78</v>
      </c>
      <c r="AA289" s="83">
        <v>5320177</v>
      </c>
      <c r="AB289" s="83" t="s">
        <v>1398</v>
      </c>
      <c r="AC289" s="83">
        <v>1667335</v>
      </c>
      <c r="AD289" s="83" t="s">
        <v>78</v>
      </c>
      <c r="AE289" s="83">
        <v>5700969</v>
      </c>
      <c r="AF289" s="83" t="s">
        <v>1398</v>
      </c>
      <c r="AG289" s="83" t="s">
        <v>1399</v>
      </c>
      <c r="AH289" s="83" t="s">
        <v>78</v>
      </c>
      <c r="AI289" s="83">
        <v>6076574</v>
      </c>
      <c r="AJ289" s="132" t="s">
        <v>113</v>
      </c>
      <c r="AK289" s="132" t="s">
        <v>113</v>
      </c>
      <c r="AL289" s="132" t="s">
        <v>113</v>
      </c>
      <c r="AM289" s="132" t="s">
        <v>113</v>
      </c>
      <c r="AN289" s="132"/>
      <c r="AO289" s="132"/>
      <c r="AP289" s="132"/>
      <c r="AQ289" s="132"/>
      <c r="AR289" s="132"/>
      <c r="AS289" s="132" t="s">
        <v>113</v>
      </c>
      <c r="AT289" s="132" t="s">
        <v>113</v>
      </c>
      <c r="AU289" s="132" t="s">
        <v>113</v>
      </c>
      <c r="AV289" s="132" t="s">
        <v>113</v>
      </c>
      <c r="AW289" s="132" t="s">
        <v>113</v>
      </c>
      <c r="AX289" s="132"/>
      <c r="AY289" s="132"/>
      <c r="AZ289" s="132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32" t="s">
        <v>113</v>
      </c>
      <c r="BL289" s="132" t="s">
        <v>113</v>
      </c>
      <c r="BM289" s="132" t="s">
        <v>113</v>
      </c>
      <c r="BN289" s="132"/>
      <c r="BO289" s="132"/>
      <c r="BP289" s="132"/>
      <c r="BQ289" s="132"/>
      <c r="BR289" s="132"/>
      <c r="BS289" s="132"/>
      <c r="BT289" s="132"/>
      <c r="BU289" s="132"/>
      <c r="BV289" s="132"/>
      <c r="BW289" s="132"/>
      <c r="BX289" s="132"/>
      <c r="BY289" s="132"/>
      <c r="BZ289" s="132"/>
    </row>
    <row r="290" spans="1:78" ht="45.75" customHeight="1">
      <c r="A290" s="134">
        <v>284</v>
      </c>
      <c r="B290" s="134" t="s">
        <v>1152</v>
      </c>
      <c r="C290" s="2">
        <v>42478</v>
      </c>
      <c r="D290" s="134" t="s">
        <v>446</v>
      </c>
      <c r="E290" s="134" t="s">
        <v>66</v>
      </c>
      <c r="F290" s="134" t="s">
        <v>1400</v>
      </c>
      <c r="G290" s="3" t="s">
        <v>1392</v>
      </c>
      <c r="H290" s="2">
        <v>41617</v>
      </c>
      <c r="I290" s="3" t="s">
        <v>1393</v>
      </c>
      <c r="J290" s="134" t="s">
        <v>108</v>
      </c>
      <c r="K290" s="4" t="s">
        <v>1394</v>
      </c>
      <c r="L290" s="8" t="s">
        <v>76</v>
      </c>
      <c r="M290" s="83">
        <v>10502</v>
      </c>
      <c r="N290" s="83">
        <v>29000</v>
      </c>
      <c r="O290" s="83" t="s">
        <v>1401</v>
      </c>
      <c r="P290" s="83" t="s">
        <v>78</v>
      </c>
      <c r="Q290" s="83" t="s">
        <v>78</v>
      </c>
      <c r="R290" s="83" t="s">
        <v>78</v>
      </c>
      <c r="S290" s="83" t="s">
        <v>78</v>
      </c>
      <c r="T290" s="83" t="s">
        <v>78</v>
      </c>
      <c r="U290" s="83" t="s">
        <v>78</v>
      </c>
      <c r="V290" s="83" t="s">
        <v>78</v>
      </c>
      <c r="W290" s="83" t="s">
        <v>78</v>
      </c>
      <c r="X290" s="83" t="s">
        <v>78</v>
      </c>
      <c r="Y290" s="83" t="s">
        <v>78</v>
      </c>
      <c r="Z290" s="83" t="s">
        <v>78</v>
      </c>
      <c r="AA290" s="83" t="s">
        <v>78</v>
      </c>
      <c r="AB290" s="83" t="s">
        <v>78</v>
      </c>
      <c r="AC290" s="83" t="s">
        <v>78</v>
      </c>
      <c r="AD290" s="83" t="s">
        <v>78</v>
      </c>
      <c r="AE290" s="83" t="s">
        <v>78</v>
      </c>
      <c r="AF290" s="83" t="s">
        <v>78</v>
      </c>
      <c r="AG290" s="83">
        <v>3000</v>
      </c>
      <c r="AH290" s="83" t="s">
        <v>78</v>
      </c>
      <c r="AI290" s="83" t="s">
        <v>78</v>
      </c>
      <c r="AJ290" s="132"/>
      <c r="AK290" s="132"/>
      <c r="AL290" s="132"/>
      <c r="AM290" s="132"/>
      <c r="AN290" s="132" t="s">
        <v>113</v>
      </c>
      <c r="AO290" s="132"/>
      <c r="AP290" s="132"/>
      <c r="AQ290" s="132"/>
      <c r="AR290" s="132"/>
      <c r="AS290" s="132"/>
      <c r="AT290" s="132"/>
      <c r="AU290" s="132"/>
      <c r="AV290" s="132" t="s">
        <v>113</v>
      </c>
      <c r="AW290" s="132"/>
      <c r="AX290" s="132"/>
      <c r="AY290" s="132"/>
      <c r="AZ290" s="132"/>
      <c r="BA290" s="132"/>
      <c r="BB290" s="132"/>
      <c r="BC290" s="132"/>
      <c r="BD290" s="132"/>
      <c r="BE290" s="132"/>
      <c r="BF290" s="132"/>
      <c r="BG290" s="132"/>
      <c r="BH290" s="132"/>
      <c r="BI290" s="132"/>
      <c r="BJ290" s="132"/>
      <c r="BK290" s="132"/>
      <c r="BL290" s="132"/>
      <c r="BM290" s="132"/>
      <c r="BN290" s="132"/>
      <c r="BO290" s="132"/>
      <c r="BP290" s="132"/>
      <c r="BQ290" s="132"/>
      <c r="BR290" s="132"/>
      <c r="BS290" s="132"/>
      <c r="BT290" s="132"/>
      <c r="BU290" s="132"/>
      <c r="BV290" s="132"/>
      <c r="BW290" s="132"/>
      <c r="BX290" s="132"/>
      <c r="BY290" s="132"/>
      <c r="BZ290" s="132"/>
    </row>
    <row r="291" spans="1:78" ht="45.75" customHeight="1">
      <c r="A291" s="134">
        <v>285</v>
      </c>
      <c r="B291" s="134" t="s">
        <v>1152</v>
      </c>
      <c r="C291" s="2">
        <v>42478</v>
      </c>
      <c r="D291" s="134" t="s">
        <v>446</v>
      </c>
      <c r="E291" s="134" t="s">
        <v>66</v>
      </c>
      <c r="F291" s="134" t="s">
        <v>1402</v>
      </c>
      <c r="G291" s="3" t="s">
        <v>1392</v>
      </c>
      <c r="H291" s="2">
        <v>41617</v>
      </c>
      <c r="I291" s="3" t="s">
        <v>1393</v>
      </c>
      <c r="J291" s="134" t="s">
        <v>108</v>
      </c>
      <c r="K291" s="4" t="s">
        <v>1394</v>
      </c>
      <c r="L291" s="8" t="s">
        <v>76</v>
      </c>
      <c r="M291" s="83" t="s">
        <v>78</v>
      </c>
      <c r="N291" s="83">
        <v>1065458.3999999999</v>
      </c>
      <c r="O291" s="83" t="s">
        <v>1403</v>
      </c>
      <c r="P291" s="83" t="s">
        <v>78</v>
      </c>
      <c r="Q291" s="83">
        <v>124000</v>
      </c>
      <c r="R291" s="83"/>
      <c r="S291" s="83">
        <v>209400</v>
      </c>
      <c r="T291" s="83"/>
      <c r="U291" s="83">
        <v>110000</v>
      </c>
      <c r="V291" s="83"/>
      <c r="W291" s="83" t="s">
        <v>1404</v>
      </c>
      <c r="X291" s="83"/>
      <c r="Y291" s="83">
        <v>110000</v>
      </c>
      <c r="Z291" s="83"/>
      <c r="AA291" s="83">
        <v>276900</v>
      </c>
      <c r="AB291" s="83"/>
      <c r="AC291" s="83">
        <v>203700</v>
      </c>
      <c r="AD291" s="83"/>
      <c r="AE291" s="83">
        <v>318300</v>
      </c>
      <c r="AF291" s="83"/>
      <c r="AG291" s="83">
        <v>234500</v>
      </c>
      <c r="AH291" s="83"/>
      <c r="AI291" s="83">
        <v>366400</v>
      </c>
      <c r="AJ291" s="132"/>
      <c r="AK291" s="132"/>
      <c r="AL291" s="132"/>
      <c r="AM291" s="132"/>
      <c r="AN291" s="132"/>
      <c r="AO291" s="132"/>
      <c r="AP291" s="132"/>
      <c r="AQ291" s="132"/>
      <c r="AR291" s="132"/>
      <c r="AS291" s="132" t="s">
        <v>113</v>
      </c>
      <c r="AT291" s="132"/>
      <c r="AU291" s="132"/>
      <c r="AV291" s="132"/>
      <c r="AW291" s="132"/>
      <c r="AX291" s="132"/>
      <c r="AY291" s="132"/>
      <c r="AZ291" s="132"/>
      <c r="BA291" s="132"/>
      <c r="BB291" s="132"/>
      <c r="BC291" s="132"/>
      <c r="BD291" s="132"/>
      <c r="BE291" s="132"/>
      <c r="BF291" s="132"/>
      <c r="BG291" s="132"/>
      <c r="BH291" s="132"/>
      <c r="BI291" s="132"/>
      <c r="BJ291" s="132"/>
      <c r="BK291" s="132"/>
      <c r="BL291" s="132"/>
      <c r="BM291" s="132"/>
      <c r="BN291" s="132"/>
      <c r="BO291" s="132"/>
      <c r="BP291" s="132"/>
      <c r="BQ291" s="132"/>
      <c r="BR291" s="132"/>
      <c r="BS291" s="132"/>
      <c r="BT291" s="132"/>
      <c r="BU291" s="132"/>
      <c r="BV291" s="132"/>
      <c r="BW291" s="132"/>
      <c r="BX291" s="132"/>
      <c r="BY291" s="132"/>
      <c r="BZ291" s="132"/>
    </row>
    <row r="292" spans="1:78" ht="45.75" customHeight="1">
      <c r="A292" s="134">
        <v>286</v>
      </c>
      <c r="B292" s="134" t="s">
        <v>1152</v>
      </c>
      <c r="C292" s="2">
        <v>42478</v>
      </c>
      <c r="D292" s="134" t="s">
        <v>446</v>
      </c>
      <c r="E292" s="134" t="s">
        <v>66</v>
      </c>
      <c r="F292" s="134" t="s">
        <v>1405</v>
      </c>
      <c r="G292" s="3" t="s">
        <v>1392</v>
      </c>
      <c r="H292" s="2">
        <v>41617</v>
      </c>
      <c r="I292" s="3" t="s">
        <v>1393</v>
      </c>
      <c r="J292" s="134" t="s">
        <v>108</v>
      </c>
      <c r="K292" s="4" t="s">
        <v>1394</v>
      </c>
      <c r="L292" s="8" t="s">
        <v>76</v>
      </c>
      <c r="M292" s="83" t="s">
        <v>78</v>
      </c>
      <c r="N292" s="83">
        <v>120751.2</v>
      </c>
      <c r="O292" s="83">
        <v>988713</v>
      </c>
      <c r="P292" s="83" t="s">
        <v>78</v>
      </c>
      <c r="Q292" s="83" t="s">
        <v>78</v>
      </c>
      <c r="R292" s="83" t="s">
        <v>78</v>
      </c>
      <c r="S292" s="83" t="s">
        <v>78</v>
      </c>
      <c r="T292" s="83" t="s">
        <v>78</v>
      </c>
      <c r="U292" s="83" t="s">
        <v>78</v>
      </c>
      <c r="V292" s="83" t="s">
        <v>78</v>
      </c>
      <c r="W292" s="83" t="s">
        <v>78</v>
      </c>
      <c r="X292" s="83" t="s">
        <v>78</v>
      </c>
      <c r="Y292" s="83" t="s">
        <v>78</v>
      </c>
      <c r="Z292" s="83" t="s">
        <v>78</v>
      </c>
      <c r="AA292" s="83" t="s">
        <v>78</v>
      </c>
      <c r="AB292" s="83" t="s">
        <v>78</v>
      </c>
      <c r="AC292" s="83" t="s">
        <v>78</v>
      </c>
      <c r="AD292" s="83" t="s">
        <v>78</v>
      </c>
      <c r="AE292" s="83" t="s">
        <v>78</v>
      </c>
      <c r="AF292" s="83" t="s">
        <v>78</v>
      </c>
      <c r="AG292" s="83" t="s">
        <v>78</v>
      </c>
      <c r="AH292" s="83" t="s">
        <v>78</v>
      </c>
      <c r="AI292" s="83" t="s">
        <v>78</v>
      </c>
      <c r="AJ292" s="132"/>
      <c r="AK292" s="132"/>
      <c r="AL292" s="132"/>
      <c r="AM292" s="132" t="s">
        <v>113</v>
      </c>
      <c r="AN292" s="132"/>
      <c r="AO292" s="132"/>
      <c r="AP292" s="132"/>
      <c r="AQ292" s="132"/>
      <c r="AR292" s="132"/>
      <c r="AS292" s="132"/>
      <c r="AT292" s="132"/>
      <c r="AU292" s="132"/>
      <c r="AV292" s="132"/>
      <c r="AW292" s="132"/>
      <c r="AX292" s="132"/>
      <c r="AY292" s="132"/>
      <c r="AZ292" s="132"/>
      <c r="BA292" s="132"/>
      <c r="BB292" s="132"/>
      <c r="BC292" s="132"/>
      <c r="BD292" s="132"/>
      <c r="BE292" s="132"/>
      <c r="BF292" s="132"/>
      <c r="BG292" s="132"/>
      <c r="BH292" s="132"/>
      <c r="BI292" s="132"/>
      <c r="BJ292" s="132"/>
      <c r="BK292" s="132"/>
      <c r="BL292" s="132"/>
      <c r="BM292" s="132"/>
      <c r="BN292" s="132"/>
      <c r="BO292" s="132"/>
      <c r="BP292" s="132"/>
      <c r="BQ292" s="132"/>
      <c r="BR292" s="132"/>
      <c r="BS292" s="132"/>
      <c r="BT292" s="132"/>
      <c r="BU292" s="132"/>
      <c r="BV292" s="132"/>
      <c r="BW292" s="132"/>
      <c r="BX292" s="132"/>
      <c r="BY292" s="132"/>
      <c r="BZ292" s="132"/>
    </row>
    <row r="293" spans="1:78" ht="45.75" customHeight="1">
      <c r="A293" s="134">
        <v>287</v>
      </c>
      <c r="B293" s="134" t="s">
        <v>1152</v>
      </c>
      <c r="C293" s="2">
        <v>42478</v>
      </c>
      <c r="D293" s="134" t="s">
        <v>446</v>
      </c>
      <c r="E293" s="134" t="s">
        <v>66</v>
      </c>
      <c r="F293" s="134" t="s">
        <v>1406</v>
      </c>
      <c r="G293" s="3" t="s">
        <v>1392</v>
      </c>
      <c r="H293" s="2">
        <v>41617</v>
      </c>
      <c r="I293" s="3" t="s">
        <v>1393</v>
      </c>
      <c r="J293" s="134" t="s">
        <v>108</v>
      </c>
      <c r="K293" s="4" t="s">
        <v>1394</v>
      </c>
      <c r="L293" s="8" t="s">
        <v>76</v>
      </c>
      <c r="M293" s="83" t="s">
        <v>1407</v>
      </c>
      <c r="N293" s="83">
        <v>894952.7</v>
      </c>
      <c r="O293" s="83" t="s">
        <v>78</v>
      </c>
      <c r="P293" s="83">
        <v>43376.5</v>
      </c>
      <c r="Q293" s="83">
        <v>170215</v>
      </c>
      <c r="R293" s="83" t="s">
        <v>78</v>
      </c>
      <c r="S293" s="83" t="s">
        <v>78</v>
      </c>
      <c r="T293" s="83" t="s">
        <v>1408</v>
      </c>
      <c r="U293" s="83" t="s">
        <v>1409</v>
      </c>
      <c r="V293" s="83" t="s">
        <v>78</v>
      </c>
      <c r="W293" s="83" t="s">
        <v>78</v>
      </c>
      <c r="X293" s="83" t="s">
        <v>1408</v>
      </c>
      <c r="Y293" s="83" t="s">
        <v>1409</v>
      </c>
      <c r="Z293" s="83" t="s">
        <v>78</v>
      </c>
      <c r="AA293" s="83" t="s">
        <v>78</v>
      </c>
      <c r="AB293" s="83" t="s">
        <v>1410</v>
      </c>
      <c r="AC293" s="83">
        <v>30220</v>
      </c>
      <c r="AD293" s="83" t="s">
        <v>78</v>
      </c>
      <c r="AE293" s="83" t="s">
        <v>78</v>
      </c>
      <c r="AF293" s="83" t="s">
        <v>1410</v>
      </c>
      <c r="AG293" s="83">
        <v>30220</v>
      </c>
      <c r="AH293" s="83" t="s">
        <v>78</v>
      </c>
      <c r="AI293" s="83" t="s">
        <v>78</v>
      </c>
      <c r="AJ293" s="132" t="s">
        <v>113</v>
      </c>
      <c r="AK293" s="132" t="s">
        <v>113</v>
      </c>
      <c r="AL293" s="132"/>
      <c r="AM293" s="132" t="s">
        <v>113</v>
      </c>
      <c r="AN293" s="132"/>
      <c r="AO293" s="132"/>
      <c r="AP293" s="132"/>
      <c r="AQ293" s="132"/>
      <c r="AR293" s="132"/>
      <c r="AS293" s="132"/>
      <c r="AT293" s="132"/>
      <c r="AU293" s="132"/>
      <c r="AV293" s="132"/>
      <c r="AW293" s="132"/>
      <c r="AX293" s="132"/>
      <c r="AY293" s="132"/>
      <c r="AZ293" s="132"/>
      <c r="BA293" s="132"/>
      <c r="BB293" s="132"/>
      <c r="BC293" s="132"/>
      <c r="BD293" s="132"/>
      <c r="BE293" s="132"/>
      <c r="BF293" s="132"/>
      <c r="BG293" s="132"/>
      <c r="BH293" s="132"/>
      <c r="BI293" s="132"/>
      <c r="BJ293" s="132"/>
      <c r="BK293" s="132"/>
      <c r="BL293" s="132"/>
      <c r="BM293" s="132" t="s">
        <v>113</v>
      </c>
      <c r="BN293" s="132"/>
      <c r="BO293" s="132"/>
      <c r="BP293" s="132"/>
      <c r="BQ293" s="132"/>
      <c r="BR293" s="132"/>
      <c r="BS293" s="132"/>
      <c r="BT293" s="132"/>
      <c r="BU293" s="132"/>
      <c r="BV293" s="132"/>
      <c r="BW293" s="132"/>
      <c r="BX293" s="132"/>
      <c r="BY293" s="132"/>
      <c r="BZ293" s="132"/>
    </row>
    <row r="294" spans="1:78" ht="45.75" customHeight="1">
      <c r="A294" s="134">
        <v>288</v>
      </c>
      <c r="B294" s="134" t="s">
        <v>1152</v>
      </c>
      <c r="C294" s="2">
        <v>42478</v>
      </c>
      <c r="D294" s="134" t="s">
        <v>446</v>
      </c>
      <c r="E294" s="134" t="s">
        <v>66</v>
      </c>
      <c r="F294" s="134" t="s">
        <v>1411</v>
      </c>
      <c r="G294" s="3" t="s">
        <v>1392</v>
      </c>
      <c r="H294" s="2">
        <v>41617</v>
      </c>
      <c r="I294" s="3" t="s">
        <v>1393</v>
      </c>
      <c r="J294" s="134" t="s">
        <v>108</v>
      </c>
      <c r="K294" s="4" t="s">
        <v>1394</v>
      </c>
      <c r="L294" s="8" t="s">
        <v>76</v>
      </c>
      <c r="M294" s="83">
        <v>2400</v>
      </c>
      <c r="N294" s="83">
        <v>537319.4</v>
      </c>
      <c r="O294" s="83" t="s">
        <v>78</v>
      </c>
      <c r="P294" s="83" t="s">
        <v>1412</v>
      </c>
      <c r="Q294" s="83">
        <v>70400</v>
      </c>
      <c r="R294" s="83" t="s">
        <v>78</v>
      </c>
      <c r="S294" s="83" t="s">
        <v>78</v>
      </c>
      <c r="T294" s="83" t="s">
        <v>1412</v>
      </c>
      <c r="U294" s="83">
        <v>70400</v>
      </c>
      <c r="V294" s="83" t="s">
        <v>78</v>
      </c>
      <c r="W294" s="83" t="s">
        <v>78</v>
      </c>
      <c r="X294" s="83" t="s">
        <v>1412</v>
      </c>
      <c r="Y294" s="83">
        <v>70400</v>
      </c>
      <c r="Z294" s="83" t="s">
        <v>78</v>
      </c>
      <c r="AA294" s="83" t="s">
        <v>78</v>
      </c>
      <c r="AB294" s="83" t="s">
        <v>1412</v>
      </c>
      <c r="AC294" s="83">
        <v>66000</v>
      </c>
      <c r="AD294" s="83" t="s">
        <v>78</v>
      </c>
      <c r="AE294" s="83" t="s">
        <v>78</v>
      </c>
      <c r="AF294" s="83" t="s">
        <v>1412</v>
      </c>
      <c r="AG294" s="83" t="s">
        <v>1413</v>
      </c>
      <c r="AH294" s="83" t="s">
        <v>78</v>
      </c>
      <c r="AI294" s="83" t="s">
        <v>78</v>
      </c>
      <c r="AJ294" s="132"/>
      <c r="AK294" s="132"/>
      <c r="AL294" s="132"/>
      <c r="AM294" s="132" t="s">
        <v>113</v>
      </c>
      <c r="AN294" s="132"/>
      <c r="AO294" s="132"/>
      <c r="AP294" s="132"/>
      <c r="AQ294" s="132"/>
      <c r="AR294" s="132"/>
      <c r="AS294" s="132"/>
      <c r="AT294" s="132"/>
      <c r="AU294" s="132"/>
      <c r="AV294" s="132"/>
      <c r="AW294" s="132"/>
      <c r="AX294" s="132"/>
      <c r="AY294" s="132"/>
      <c r="AZ294" s="132"/>
      <c r="BA294" s="132"/>
      <c r="BB294" s="132"/>
      <c r="BC294" s="132"/>
      <c r="BD294" s="132"/>
      <c r="BE294" s="132"/>
      <c r="BF294" s="132"/>
      <c r="BG294" s="132"/>
      <c r="BH294" s="132"/>
      <c r="BI294" s="132"/>
      <c r="BJ294" s="132"/>
      <c r="BK294" s="132"/>
      <c r="BL294" s="132"/>
      <c r="BM294" s="132" t="s">
        <v>113</v>
      </c>
      <c r="BN294" s="132"/>
      <c r="BO294" s="132"/>
      <c r="BP294" s="132"/>
      <c r="BQ294" s="132"/>
      <c r="BR294" s="132"/>
      <c r="BS294" s="132"/>
      <c r="BT294" s="132"/>
      <c r="BU294" s="132"/>
      <c r="BV294" s="132"/>
      <c r="BW294" s="132"/>
      <c r="BX294" s="132"/>
      <c r="BY294" s="132"/>
      <c r="BZ294" s="132"/>
    </row>
    <row r="295" spans="1:78" ht="45.75" customHeight="1">
      <c r="A295" s="134">
        <v>289</v>
      </c>
      <c r="B295" s="134" t="s">
        <v>1152</v>
      </c>
      <c r="C295" s="2">
        <v>42478</v>
      </c>
      <c r="D295" s="134" t="s">
        <v>446</v>
      </c>
      <c r="E295" s="134" t="s">
        <v>66</v>
      </c>
      <c r="F295" s="134" t="s">
        <v>1414</v>
      </c>
      <c r="G295" s="3" t="s">
        <v>1392</v>
      </c>
      <c r="H295" s="2">
        <v>41617</v>
      </c>
      <c r="I295" s="3" t="s">
        <v>1393</v>
      </c>
      <c r="J295" s="134" t="s">
        <v>108</v>
      </c>
      <c r="K295" s="4" t="s">
        <v>1394</v>
      </c>
      <c r="L295" s="8" t="s">
        <v>76</v>
      </c>
      <c r="M295" s="83">
        <v>429372</v>
      </c>
      <c r="N295" s="83">
        <v>277154</v>
      </c>
      <c r="O295" s="83">
        <v>430000</v>
      </c>
      <c r="P295" s="83">
        <v>61000</v>
      </c>
      <c r="Q295" s="83">
        <v>26128</v>
      </c>
      <c r="R295" s="83" t="s">
        <v>78</v>
      </c>
      <c r="S295" s="83">
        <v>62000</v>
      </c>
      <c r="T295" s="83" t="s">
        <v>1415</v>
      </c>
      <c r="U295" s="83">
        <v>24000</v>
      </c>
      <c r="V295" s="83" t="s">
        <v>78</v>
      </c>
      <c r="W295" s="83">
        <v>63000</v>
      </c>
      <c r="X295" s="83" t="s">
        <v>1415</v>
      </c>
      <c r="Y295" s="83">
        <v>24000</v>
      </c>
      <c r="Z295" s="83" t="s">
        <v>78</v>
      </c>
      <c r="AA295" s="83" t="s">
        <v>1416</v>
      </c>
      <c r="AB295" s="83">
        <v>64000</v>
      </c>
      <c r="AC295" s="83">
        <v>55700</v>
      </c>
      <c r="AD295" s="83" t="s">
        <v>78</v>
      </c>
      <c r="AE295" s="83">
        <v>65000</v>
      </c>
      <c r="AF295" s="83">
        <v>66000</v>
      </c>
      <c r="AG295" s="83">
        <v>56560</v>
      </c>
      <c r="AH295" s="83" t="s">
        <v>78</v>
      </c>
      <c r="AI295" s="83">
        <v>66000</v>
      </c>
      <c r="AJ295" s="132"/>
      <c r="AK295" s="132"/>
      <c r="AL295" s="132"/>
      <c r="AM295" s="132"/>
      <c r="AN295" s="132"/>
      <c r="AO295" s="132" t="s">
        <v>113</v>
      </c>
      <c r="AP295" s="132"/>
      <c r="AQ295" s="132"/>
      <c r="AR295" s="132"/>
      <c r="AS295" s="132"/>
      <c r="AT295" s="132"/>
      <c r="AU295" s="132"/>
      <c r="AV295" s="132"/>
      <c r="AW295" s="132"/>
      <c r="AX295" s="132"/>
      <c r="AY295" s="132"/>
      <c r="AZ295" s="132"/>
      <c r="BA295" s="132"/>
      <c r="BB295" s="132"/>
      <c r="BC295" s="132"/>
      <c r="BD295" s="132"/>
      <c r="BE295" s="132"/>
      <c r="BF295" s="132"/>
      <c r="BG295" s="132"/>
      <c r="BH295" s="132"/>
      <c r="BI295" s="132"/>
      <c r="BJ295" s="132"/>
      <c r="BK295" s="132"/>
      <c r="BL295" s="132"/>
      <c r="BM295" s="132"/>
      <c r="BN295" s="132"/>
      <c r="BO295" s="132"/>
      <c r="BP295" s="132"/>
      <c r="BQ295" s="132"/>
      <c r="BR295" s="132"/>
      <c r="BS295" s="132"/>
      <c r="BT295" s="132"/>
      <c r="BU295" s="132"/>
      <c r="BV295" s="132"/>
      <c r="BW295" s="132"/>
      <c r="BX295" s="132"/>
      <c r="BY295" s="132"/>
      <c r="BZ295" s="132"/>
    </row>
    <row r="296" spans="1:78" ht="45.75" customHeight="1">
      <c r="A296" s="134">
        <v>290</v>
      </c>
      <c r="B296" s="134" t="s">
        <v>1152</v>
      </c>
      <c r="C296" s="2">
        <v>42478</v>
      </c>
      <c r="D296" s="134" t="s">
        <v>446</v>
      </c>
      <c r="E296" s="134" t="s">
        <v>66</v>
      </c>
      <c r="F296" s="134" t="s">
        <v>1417</v>
      </c>
      <c r="G296" s="3" t="s">
        <v>1392</v>
      </c>
      <c r="H296" s="2">
        <v>41617</v>
      </c>
      <c r="I296" s="3" t="s">
        <v>1393</v>
      </c>
      <c r="J296" s="134" t="s">
        <v>108</v>
      </c>
      <c r="K296" s="4" t="s">
        <v>1394</v>
      </c>
      <c r="L296" s="8" t="s">
        <v>76</v>
      </c>
      <c r="M296" s="83">
        <v>281285</v>
      </c>
      <c r="N296" s="83">
        <v>299271.3</v>
      </c>
      <c r="O296" s="83">
        <v>447612</v>
      </c>
      <c r="P296" s="83">
        <v>39000</v>
      </c>
      <c r="Q296" s="83">
        <v>18400</v>
      </c>
      <c r="R296" s="83" t="s">
        <v>78</v>
      </c>
      <c r="S296" s="83">
        <v>63433</v>
      </c>
      <c r="T296" s="83">
        <v>39000</v>
      </c>
      <c r="U296" s="83">
        <v>18400</v>
      </c>
      <c r="V296" s="83" t="s">
        <v>78</v>
      </c>
      <c r="W296" s="83">
        <v>62000</v>
      </c>
      <c r="X296" s="83">
        <v>39000</v>
      </c>
      <c r="Y296" s="83">
        <v>18400</v>
      </c>
      <c r="Z296" s="83" t="s">
        <v>78</v>
      </c>
      <c r="AA296" s="83" t="s">
        <v>1418</v>
      </c>
      <c r="AB296" s="83" t="s">
        <v>1419</v>
      </c>
      <c r="AC296" s="83">
        <v>68000</v>
      </c>
      <c r="AD296" s="83" t="s">
        <v>78</v>
      </c>
      <c r="AE296" s="83">
        <v>68000</v>
      </c>
      <c r="AF296" s="83" t="s">
        <v>1419</v>
      </c>
      <c r="AG296" s="83">
        <v>70000</v>
      </c>
      <c r="AH296" s="83" t="s">
        <v>78</v>
      </c>
      <c r="AI296" s="83">
        <v>68000</v>
      </c>
      <c r="AJ296" s="132"/>
      <c r="AK296" s="132"/>
      <c r="AL296" s="132"/>
      <c r="AM296" s="132"/>
      <c r="AN296" s="132"/>
      <c r="AO296" s="132"/>
      <c r="AP296" s="132"/>
      <c r="AQ296" s="132"/>
      <c r="AR296" s="132"/>
      <c r="AS296" s="132" t="s">
        <v>113</v>
      </c>
      <c r="AT296" s="132"/>
      <c r="AU296" s="132"/>
      <c r="AV296" s="132"/>
      <c r="AW296" s="132"/>
      <c r="AX296" s="132"/>
      <c r="AY296" s="132"/>
      <c r="AZ296" s="132"/>
      <c r="BA296" s="132"/>
      <c r="BB296" s="132"/>
      <c r="BC296" s="132"/>
      <c r="BD296" s="132"/>
      <c r="BE296" s="132"/>
      <c r="BF296" s="132"/>
      <c r="BG296" s="132"/>
      <c r="BH296" s="132"/>
      <c r="BI296" s="132"/>
      <c r="BJ296" s="132"/>
      <c r="BK296" s="132"/>
      <c r="BL296" s="132"/>
      <c r="BM296" s="132"/>
      <c r="BN296" s="132"/>
      <c r="BO296" s="132"/>
      <c r="BP296" s="132"/>
      <c r="BQ296" s="132"/>
      <c r="BR296" s="132"/>
      <c r="BS296" s="132"/>
      <c r="BT296" s="132"/>
      <c r="BU296" s="132"/>
      <c r="BV296" s="132"/>
      <c r="BW296" s="132"/>
      <c r="BX296" s="132"/>
      <c r="BY296" s="132"/>
      <c r="BZ296" s="132"/>
    </row>
    <row r="297" spans="1:78" ht="45.75" customHeight="1">
      <c r="A297" s="134">
        <v>291</v>
      </c>
      <c r="B297" s="134" t="s">
        <v>1152</v>
      </c>
      <c r="C297" s="2">
        <v>42478</v>
      </c>
      <c r="D297" s="134" t="s">
        <v>446</v>
      </c>
      <c r="E297" s="134" t="s">
        <v>66</v>
      </c>
      <c r="F297" s="134" t="s">
        <v>1420</v>
      </c>
      <c r="G297" s="3" t="s">
        <v>1392</v>
      </c>
      <c r="H297" s="2">
        <v>41617</v>
      </c>
      <c r="I297" s="3" t="s">
        <v>1393</v>
      </c>
      <c r="J297" s="134" t="s">
        <v>108</v>
      </c>
      <c r="K297" s="4" t="s">
        <v>1394</v>
      </c>
      <c r="L297" s="8" t="s">
        <v>76</v>
      </c>
      <c r="M297" s="83" t="s">
        <v>78</v>
      </c>
      <c r="N297" s="83" t="s">
        <v>1421</v>
      </c>
      <c r="O297" s="83" t="s">
        <v>78</v>
      </c>
      <c r="P297" s="83" t="s">
        <v>78</v>
      </c>
      <c r="Q297" s="83">
        <v>4500</v>
      </c>
      <c r="R297" s="83" t="s">
        <v>78</v>
      </c>
      <c r="S297" s="83" t="s">
        <v>78</v>
      </c>
      <c r="T297" s="83" t="s">
        <v>78</v>
      </c>
      <c r="U297" s="83" t="s">
        <v>78</v>
      </c>
      <c r="V297" s="83" t="s">
        <v>78</v>
      </c>
      <c r="W297" s="83" t="s">
        <v>78</v>
      </c>
      <c r="X297" s="83" t="s">
        <v>78</v>
      </c>
      <c r="Y297" s="83" t="s">
        <v>78</v>
      </c>
      <c r="Z297" s="83" t="s">
        <v>78</v>
      </c>
      <c r="AA297" s="83" t="s">
        <v>78</v>
      </c>
      <c r="AB297" s="83" t="s">
        <v>78</v>
      </c>
      <c r="AC297" s="83" t="s">
        <v>78</v>
      </c>
      <c r="AD297" s="83" t="s">
        <v>78</v>
      </c>
      <c r="AE297" s="83" t="s">
        <v>78</v>
      </c>
      <c r="AF297" s="83" t="s">
        <v>78</v>
      </c>
      <c r="AG297" s="83" t="s">
        <v>78</v>
      </c>
      <c r="AH297" s="83" t="s">
        <v>78</v>
      </c>
      <c r="AI297" s="83" t="s">
        <v>78</v>
      </c>
      <c r="AJ297" s="132"/>
      <c r="AK297" s="132"/>
      <c r="AL297" s="132"/>
      <c r="AM297" s="132"/>
      <c r="AN297" s="132"/>
      <c r="AO297" s="132" t="s">
        <v>113</v>
      </c>
      <c r="AP297" s="132"/>
      <c r="AQ297" s="132"/>
      <c r="AR297" s="132"/>
      <c r="AS297" s="132"/>
      <c r="AT297" s="132"/>
      <c r="AU297" s="132"/>
      <c r="AV297" s="132"/>
      <c r="AW297" s="132"/>
      <c r="AX297" s="132"/>
      <c r="AY297" s="132"/>
      <c r="AZ297" s="132"/>
      <c r="BA297" s="132"/>
      <c r="BB297" s="132"/>
      <c r="BC297" s="132"/>
      <c r="BD297" s="132"/>
      <c r="BE297" s="132"/>
      <c r="BF297" s="132"/>
      <c r="BG297" s="132"/>
      <c r="BH297" s="132"/>
      <c r="BI297" s="132"/>
      <c r="BJ297" s="132"/>
      <c r="BK297" s="132"/>
      <c r="BL297" s="132"/>
      <c r="BM297" s="132"/>
      <c r="BN297" s="132"/>
      <c r="BO297" s="132"/>
      <c r="BP297" s="132"/>
      <c r="BQ297" s="132"/>
      <c r="BR297" s="132"/>
      <c r="BS297" s="132"/>
      <c r="BT297" s="132"/>
      <c r="BU297" s="132"/>
      <c r="BV297" s="132"/>
      <c r="BW297" s="132"/>
      <c r="BX297" s="132"/>
      <c r="BY297" s="132"/>
      <c r="BZ297" s="132"/>
    </row>
    <row r="298" spans="1:78" ht="45.75" customHeight="1">
      <c r="A298" s="134">
        <v>292</v>
      </c>
      <c r="B298" s="134" t="s">
        <v>1152</v>
      </c>
      <c r="C298" s="2">
        <v>42478</v>
      </c>
      <c r="D298" s="134" t="s">
        <v>446</v>
      </c>
      <c r="E298" s="134" t="s">
        <v>66</v>
      </c>
      <c r="F298" s="134" t="s">
        <v>1422</v>
      </c>
      <c r="G298" s="3" t="s">
        <v>1392</v>
      </c>
      <c r="H298" s="2">
        <v>41617</v>
      </c>
      <c r="I298" s="3" t="s">
        <v>1393</v>
      </c>
      <c r="J298" s="134" t="s">
        <v>108</v>
      </c>
      <c r="K298" s="4" t="s">
        <v>1394</v>
      </c>
      <c r="L298" s="8" t="s">
        <v>76</v>
      </c>
      <c r="M298" s="83">
        <v>6746069.0999999996</v>
      </c>
      <c r="N298" s="83">
        <f>5019941+253935.8</f>
        <v>5273876.8</v>
      </c>
      <c r="O298" s="83">
        <v>869221.2</v>
      </c>
      <c r="P298" s="83">
        <v>1125479.7</v>
      </c>
      <c r="Q298" s="83" t="s">
        <v>1423</v>
      </c>
      <c r="R298" s="83">
        <v>36714.400000000001</v>
      </c>
      <c r="S298" s="83">
        <v>141595.5</v>
      </c>
      <c r="T298" s="83">
        <v>1023227.4</v>
      </c>
      <c r="U298" s="83">
        <v>685590.8</v>
      </c>
      <c r="V298" s="83">
        <v>41693.4</v>
      </c>
      <c r="W298" s="83">
        <v>141595.5</v>
      </c>
      <c r="X298" s="83">
        <v>1352427.4</v>
      </c>
      <c r="Y298" s="83">
        <v>850656.8</v>
      </c>
      <c r="Z298" s="83">
        <v>57426.2</v>
      </c>
      <c r="AA298" s="83">
        <v>143354.5</v>
      </c>
      <c r="AB298" s="83">
        <v>1607705.2</v>
      </c>
      <c r="AC298" s="83">
        <v>977668.1</v>
      </c>
      <c r="AD298" s="83">
        <v>59593.5</v>
      </c>
      <c r="AE298" s="83">
        <v>143354.5</v>
      </c>
      <c r="AF298" s="83">
        <v>1216901.8</v>
      </c>
      <c r="AG298" s="83" t="s">
        <v>1424</v>
      </c>
      <c r="AH298" s="83">
        <v>27457.9</v>
      </c>
      <c r="AI298" s="83">
        <v>143354.5</v>
      </c>
      <c r="AJ298" s="132"/>
      <c r="AK298" s="132"/>
      <c r="AL298" s="132"/>
      <c r="AM298" s="132"/>
      <c r="AN298" s="132"/>
      <c r="AO298" s="132"/>
      <c r="AP298" s="132"/>
      <c r="AQ298" s="132"/>
      <c r="AR298" s="132"/>
      <c r="AS298" s="132"/>
      <c r="AT298" s="132"/>
      <c r="AU298" s="132"/>
      <c r="AV298" s="132"/>
      <c r="AW298" s="132"/>
      <c r="AX298" s="132"/>
      <c r="AY298" s="132"/>
      <c r="AZ298" s="132"/>
      <c r="BA298" s="132"/>
      <c r="BB298" s="132"/>
      <c r="BC298" s="132"/>
      <c r="BD298" s="132"/>
      <c r="BE298" s="132"/>
      <c r="BF298" s="132"/>
      <c r="BG298" s="132"/>
      <c r="BH298" s="132"/>
      <c r="BI298" s="132"/>
      <c r="BJ298" s="132"/>
      <c r="BK298" s="132"/>
      <c r="BL298" s="132"/>
      <c r="BM298" s="132"/>
      <c r="BN298" s="132"/>
      <c r="BO298" s="132"/>
      <c r="BP298" s="132"/>
      <c r="BQ298" s="132"/>
      <c r="BR298" s="132"/>
      <c r="BS298" s="132"/>
      <c r="BT298" s="132"/>
      <c r="BU298" s="132"/>
      <c r="BV298" s="132"/>
      <c r="BW298" s="132"/>
      <c r="BX298" s="132"/>
      <c r="BY298" s="132"/>
      <c r="BZ298" s="132"/>
    </row>
    <row r="299" spans="1:78" ht="45.75" customHeight="1">
      <c r="A299" s="134">
        <v>293</v>
      </c>
      <c r="B299" s="134" t="s">
        <v>1152</v>
      </c>
      <c r="C299" s="2">
        <v>42478</v>
      </c>
      <c r="D299" s="134" t="s">
        <v>446</v>
      </c>
      <c r="E299" s="134" t="s">
        <v>66</v>
      </c>
      <c r="F299" s="134" t="s">
        <v>1425</v>
      </c>
      <c r="G299" s="3" t="s">
        <v>1392</v>
      </c>
      <c r="H299" s="2">
        <v>41617</v>
      </c>
      <c r="I299" s="3" t="s">
        <v>1393</v>
      </c>
      <c r="J299" s="134" t="s">
        <v>1426</v>
      </c>
      <c r="K299" s="4" t="s">
        <v>1394</v>
      </c>
      <c r="L299" s="8" t="s">
        <v>76</v>
      </c>
      <c r="M299" s="83">
        <v>105000</v>
      </c>
      <c r="N299" s="83">
        <v>60000</v>
      </c>
      <c r="O299" s="83">
        <v>132800</v>
      </c>
      <c r="P299" s="83">
        <v>35000</v>
      </c>
      <c r="Q299" s="83">
        <v>15000</v>
      </c>
      <c r="R299" s="83"/>
      <c r="S299" s="83">
        <v>33200</v>
      </c>
      <c r="T299" s="83">
        <v>35000</v>
      </c>
      <c r="U299" s="83">
        <v>15000</v>
      </c>
      <c r="V299" s="83"/>
      <c r="W299" s="83">
        <v>33200</v>
      </c>
      <c r="X299" s="83"/>
      <c r="Y299" s="83">
        <v>15000</v>
      </c>
      <c r="Z299" s="83"/>
      <c r="AA299" s="83">
        <v>33200</v>
      </c>
      <c r="AB299" s="83" t="s">
        <v>78</v>
      </c>
      <c r="AC299" s="83" t="s">
        <v>78</v>
      </c>
      <c r="AD299" s="83" t="s">
        <v>78</v>
      </c>
      <c r="AE299" s="83" t="s">
        <v>78</v>
      </c>
      <c r="AF299" s="83" t="s">
        <v>78</v>
      </c>
      <c r="AG299" s="83" t="s">
        <v>78</v>
      </c>
      <c r="AH299" s="83" t="s">
        <v>78</v>
      </c>
      <c r="AI299" s="83" t="s">
        <v>78</v>
      </c>
      <c r="AJ299" s="132"/>
      <c r="AK299" s="132"/>
      <c r="AL299" s="132"/>
      <c r="AM299" s="132"/>
      <c r="AN299" s="132"/>
      <c r="AO299" s="132"/>
      <c r="AP299" s="132"/>
      <c r="AQ299" s="132"/>
      <c r="AR299" s="132"/>
      <c r="AS299" s="132"/>
      <c r="AT299" s="132"/>
      <c r="AU299" s="132"/>
      <c r="AV299" s="132"/>
      <c r="AW299" s="132"/>
      <c r="AX299" s="132"/>
      <c r="AY299" s="132"/>
      <c r="AZ299" s="132"/>
      <c r="BA299" s="132"/>
      <c r="BB299" s="132"/>
      <c r="BC299" s="132"/>
      <c r="BD299" s="132"/>
      <c r="BE299" s="132"/>
      <c r="BF299" s="132"/>
      <c r="BG299" s="132"/>
      <c r="BH299" s="132"/>
      <c r="BI299" s="132"/>
      <c r="BJ299" s="132"/>
      <c r="BK299" s="132"/>
      <c r="BL299" s="132"/>
      <c r="BM299" s="132"/>
      <c r="BN299" s="132"/>
      <c r="BO299" s="132"/>
      <c r="BP299" s="132"/>
      <c r="BQ299" s="132"/>
      <c r="BR299" s="132"/>
      <c r="BS299" s="132"/>
      <c r="BT299" s="132"/>
      <c r="BU299" s="132"/>
      <c r="BV299" s="132"/>
      <c r="BW299" s="132"/>
      <c r="BX299" s="132"/>
      <c r="BY299" s="132"/>
      <c r="BZ299" s="132"/>
    </row>
    <row r="300" spans="1:78" ht="45.75" customHeight="1">
      <c r="A300" s="134">
        <v>294</v>
      </c>
      <c r="B300" s="134" t="s">
        <v>1152</v>
      </c>
      <c r="C300" s="2">
        <v>42478</v>
      </c>
      <c r="D300" s="134" t="s">
        <v>446</v>
      </c>
      <c r="E300" s="134" t="s">
        <v>66</v>
      </c>
      <c r="F300" s="134" t="s">
        <v>1427</v>
      </c>
      <c r="G300" s="3" t="s">
        <v>1392</v>
      </c>
      <c r="H300" s="2">
        <v>41617</v>
      </c>
      <c r="I300" s="3" t="s">
        <v>1393</v>
      </c>
      <c r="J300" s="134" t="s">
        <v>572</v>
      </c>
      <c r="K300" s="4" t="s">
        <v>1394</v>
      </c>
      <c r="L300" s="8" t="s">
        <v>76</v>
      </c>
      <c r="M300" s="83">
        <v>1002</v>
      </c>
      <c r="N300" s="83" t="s">
        <v>1428</v>
      </c>
      <c r="O300" s="83">
        <v>39582</v>
      </c>
      <c r="P300" s="83">
        <v>334</v>
      </c>
      <c r="Q300" s="83">
        <v>6000</v>
      </c>
      <c r="R300" s="83"/>
      <c r="S300" s="83">
        <v>13194</v>
      </c>
      <c r="T300" s="83">
        <v>334</v>
      </c>
      <c r="U300" s="83">
        <v>6000</v>
      </c>
      <c r="V300" s="83"/>
      <c r="W300" s="83">
        <v>13194</v>
      </c>
      <c r="X300" s="83">
        <v>334</v>
      </c>
      <c r="Y300" s="83">
        <v>6000</v>
      </c>
      <c r="Z300" s="83"/>
      <c r="AA300" s="83">
        <v>13194</v>
      </c>
      <c r="AB300" s="83" t="s">
        <v>78</v>
      </c>
      <c r="AC300" s="83" t="s">
        <v>78</v>
      </c>
      <c r="AD300" s="83" t="s">
        <v>78</v>
      </c>
      <c r="AE300" s="83" t="s">
        <v>78</v>
      </c>
      <c r="AF300" s="83" t="s">
        <v>78</v>
      </c>
      <c r="AG300" s="83" t="s">
        <v>78</v>
      </c>
      <c r="AH300" s="83" t="s">
        <v>78</v>
      </c>
      <c r="AI300" s="83" t="s">
        <v>78</v>
      </c>
      <c r="AJ300" s="132"/>
      <c r="AK300" s="132"/>
      <c r="AL300" s="132"/>
      <c r="AM300" s="132"/>
      <c r="AN300" s="132"/>
      <c r="AO300" s="132"/>
      <c r="AP300" s="132"/>
      <c r="AQ300" s="132"/>
      <c r="AR300" s="132"/>
      <c r="AS300" s="132"/>
      <c r="AT300" s="132"/>
      <c r="AU300" s="132"/>
      <c r="AV300" s="132"/>
      <c r="AW300" s="132"/>
      <c r="AX300" s="132"/>
      <c r="AY300" s="132"/>
      <c r="AZ300" s="132"/>
      <c r="BA300" s="132"/>
      <c r="BB300" s="132"/>
      <c r="BC300" s="132"/>
      <c r="BD300" s="132"/>
      <c r="BE300" s="132"/>
      <c r="BF300" s="132"/>
      <c r="BG300" s="132"/>
      <c r="BH300" s="132"/>
      <c r="BI300" s="132"/>
      <c r="BJ300" s="132" t="s">
        <v>113</v>
      </c>
      <c r="BK300" s="132"/>
      <c r="BL300" s="132"/>
      <c r="BM300" s="132"/>
      <c r="BN300" s="132"/>
      <c r="BO300" s="132"/>
      <c r="BP300" s="132"/>
      <c r="BQ300" s="132"/>
      <c r="BR300" s="132"/>
      <c r="BS300" s="132"/>
      <c r="BT300" s="132"/>
      <c r="BU300" s="132"/>
      <c r="BV300" s="132"/>
      <c r="BW300" s="132"/>
      <c r="BX300" s="132"/>
      <c r="BY300" s="132"/>
      <c r="BZ300" s="132"/>
    </row>
    <row r="301" spans="1:78" ht="45.75" customHeight="1">
      <c r="A301" s="134">
        <v>295</v>
      </c>
      <c r="B301" s="134" t="s">
        <v>1164</v>
      </c>
      <c r="C301" s="2">
        <v>42481</v>
      </c>
      <c r="D301" s="134" t="s">
        <v>446</v>
      </c>
      <c r="E301" s="134" t="s">
        <v>66</v>
      </c>
      <c r="F301" s="134" t="s">
        <v>492</v>
      </c>
      <c r="G301" s="3" t="s">
        <v>1429</v>
      </c>
      <c r="H301" s="2">
        <v>41232</v>
      </c>
      <c r="I301" s="3" t="s">
        <v>1430</v>
      </c>
      <c r="J301" s="134" t="s">
        <v>63</v>
      </c>
      <c r="K301" s="4" t="s">
        <v>1431</v>
      </c>
      <c r="L301" s="8" t="s">
        <v>76</v>
      </c>
      <c r="M301" s="83">
        <v>5963166.4000000004</v>
      </c>
      <c r="N301" s="83">
        <v>5666318</v>
      </c>
      <c r="O301" s="83" t="s">
        <v>78</v>
      </c>
      <c r="P301" s="83">
        <v>682947</v>
      </c>
      <c r="Q301" s="83">
        <v>606150</v>
      </c>
      <c r="R301" s="83" t="s">
        <v>78</v>
      </c>
      <c r="S301" s="83" t="s">
        <v>78</v>
      </c>
      <c r="T301" s="83">
        <v>787065</v>
      </c>
      <c r="U301" s="83">
        <v>636548</v>
      </c>
      <c r="V301" s="83" t="s">
        <v>78</v>
      </c>
      <c r="W301" s="83" t="s">
        <v>78</v>
      </c>
      <c r="X301" s="83">
        <v>850000</v>
      </c>
      <c r="Y301" s="83">
        <v>695000</v>
      </c>
      <c r="Z301" s="83" t="s">
        <v>78</v>
      </c>
      <c r="AA301" s="83" t="s">
        <v>78</v>
      </c>
      <c r="AB301" s="83">
        <v>901000</v>
      </c>
      <c r="AC301" s="83">
        <v>737000</v>
      </c>
      <c r="AD301" s="83" t="s">
        <v>78</v>
      </c>
      <c r="AE301" s="83" t="s">
        <v>78</v>
      </c>
      <c r="AF301" s="83">
        <v>940000</v>
      </c>
      <c r="AG301" s="83">
        <v>770000</v>
      </c>
      <c r="AH301" s="83" t="s">
        <v>78</v>
      </c>
      <c r="AI301" s="83" t="s">
        <v>78</v>
      </c>
      <c r="AJ301" s="132" t="s">
        <v>113</v>
      </c>
      <c r="AK301" s="132" t="s">
        <v>113</v>
      </c>
      <c r="AL301" s="132" t="s">
        <v>113</v>
      </c>
      <c r="AM301" s="132"/>
      <c r="AN301" s="132" t="s">
        <v>113</v>
      </c>
      <c r="AO301" s="132"/>
      <c r="AP301" s="132"/>
      <c r="AQ301" s="132"/>
      <c r="AR301" s="132"/>
      <c r="AS301" s="132"/>
      <c r="AT301" s="132"/>
      <c r="AU301" s="132"/>
      <c r="AV301" s="132" t="s">
        <v>113</v>
      </c>
      <c r="AW301" s="132" t="s">
        <v>113</v>
      </c>
      <c r="AX301" s="132"/>
      <c r="AY301" s="132"/>
      <c r="AZ301" s="132"/>
      <c r="BA301" s="132"/>
      <c r="BB301" s="132"/>
      <c r="BC301" s="132"/>
      <c r="BD301" s="132"/>
      <c r="BE301" s="132" t="s">
        <v>113</v>
      </c>
      <c r="BF301" s="132"/>
      <c r="BG301" s="132"/>
      <c r="BH301" s="132"/>
      <c r="BI301" s="132"/>
      <c r="BJ301" s="132"/>
      <c r="BK301" s="132"/>
      <c r="BL301" s="132"/>
      <c r="BM301" s="132"/>
      <c r="BN301" s="132"/>
      <c r="BO301" s="132"/>
      <c r="BP301" s="132"/>
      <c r="BQ301" s="132"/>
      <c r="BR301" s="132"/>
      <c r="BS301" s="132"/>
      <c r="BT301" s="132"/>
      <c r="BU301" s="132"/>
      <c r="BV301" s="132"/>
      <c r="BW301" s="132"/>
      <c r="BX301" s="132"/>
      <c r="BY301" s="132"/>
      <c r="BZ301" s="132"/>
    </row>
    <row r="302" spans="1:78" ht="45.75" customHeight="1">
      <c r="A302" s="134">
        <v>296</v>
      </c>
      <c r="B302" s="134" t="s">
        <v>1164</v>
      </c>
      <c r="C302" s="2">
        <v>42481</v>
      </c>
      <c r="D302" s="134" t="s">
        <v>446</v>
      </c>
      <c r="E302" s="134" t="s">
        <v>66</v>
      </c>
      <c r="F302" s="134" t="s">
        <v>490</v>
      </c>
      <c r="G302" s="3" t="s">
        <v>1429</v>
      </c>
      <c r="H302" s="2">
        <v>41232</v>
      </c>
      <c r="I302" s="3" t="s">
        <v>1430</v>
      </c>
      <c r="J302" s="134" t="s">
        <v>63</v>
      </c>
      <c r="K302" s="4" t="s">
        <v>1431</v>
      </c>
      <c r="L302" s="8" t="s">
        <v>76</v>
      </c>
      <c r="M302" s="83" t="s">
        <v>1432</v>
      </c>
      <c r="N302" s="83">
        <v>6585751.5</v>
      </c>
      <c r="O302" s="83" t="s">
        <v>78</v>
      </c>
      <c r="P302" s="83">
        <v>1416300</v>
      </c>
      <c r="Q302" s="83" t="s">
        <v>1433</v>
      </c>
      <c r="R302" s="83" t="s">
        <v>78</v>
      </c>
      <c r="S302" s="83" t="s">
        <v>78</v>
      </c>
      <c r="T302" s="83">
        <v>1566300</v>
      </c>
      <c r="U302" s="83">
        <v>840168.9</v>
      </c>
      <c r="V302" s="83" t="s">
        <v>78</v>
      </c>
      <c r="W302" s="83" t="s">
        <v>78</v>
      </c>
      <c r="X302" s="83">
        <v>1488000</v>
      </c>
      <c r="Y302" s="83" t="s">
        <v>1434</v>
      </c>
      <c r="Z302" s="83" t="s">
        <v>78</v>
      </c>
      <c r="AA302" s="83" t="s">
        <v>78</v>
      </c>
      <c r="AB302" s="83" t="s">
        <v>1435</v>
      </c>
      <c r="AC302" s="83">
        <v>790850</v>
      </c>
      <c r="AD302" s="83" t="s">
        <v>78</v>
      </c>
      <c r="AE302" s="83" t="s">
        <v>78</v>
      </c>
      <c r="AF302" s="83">
        <v>1302000</v>
      </c>
      <c r="AG302" s="83">
        <v>763850</v>
      </c>
      <c r="AH302" s="83" t="s">
        <v>78</v>
      </c>
      <c r="AI302" s="83" t="s">
        <v>78</v>
      </c>
      <c r="AJ302" s="132" t="s">
        <v>113</v>
      </c>
      <c r="AK302" s="132" t="s">
        <v>113</v>
      </c>
      <c r="AL302" s="132" t="s">
        <v>113</v>
      </c>
      <c r="AM302" s="132"/>
      <c r="AN302" s="132"/>
      <c r="AO302" s="132"/>
      <c r="AP302" s="132" t="s">
        <v>113</v>
      </c>
      <c r="AQ302" s="132" t="s">
        <v>113</v>
      </c>
      <c r="AR302" s="132"/>
      <c r="AS302" s="132" t="s">
        <v>113</v>
      </c>
      <c r="AT302" s="132"/>
      <c r="AU302" s="132"/>
      <c r="AV302" s="132"/>
      <c r="AW302" s="132"/>
      <c r="AX302" s="132"/>
      <c r="AY302" s="132"/>
      <c r="AZ302" s="132"/>
      <c r="BA302" s="132"/>
      <c r="BB302" s="132"/>
      <c r="BC302" s="132"/>
      <c r="BD302" s="132"/>
      <c r="BE302" s="132"/>
      <c r="BF302" s="132"/>
      <c r="BG302" s="132"/>
      <c r="BH302" s="132"/>
      <c r="BI302" s="132"/>
      <c r="BJ302" s="132"/>
      <c r="BK302" s="132"/>
      <c r="BL302" s="132"/>
      <c r="BM302" s="132"/>
      <c r="BN302" s="132"/>
      <c r="BO302" s="132"/>
      <c r="BP302" s="132"/>
      <c r="BQ302" s="132"/>
      <c r="BR302" s="132"/>
      <c r="BS302" s="132"/>
      <c r="BT302" s="132"/>
      <c r="BU302" s="132"/>
      <c r="BV302" s="132"/>
      <c r="BW302" s="132"/>
      <c r="BX302" s="132"/>
      <c r="BY302" s="132"/>
      <c r="BZ302" s="132"/>
    </row>
    <row r="303" spans="1:78" ht="45.75" customHeight="1">
      <c r="A303" s="134">
        <v>297</v>
      </c>
      <c r="B303" s="134" t="s">
        <v>1164</v>
      </c>
      <c r="C303" s="2">
        <v>42481</v>
      </c>
      <c r="D303" s="134" t="s">
        <v>446</v>
      </c>
      <c r="E303" s="134" t="s">
        <v>66</v>
      </c>
      <c r="F303" s="134" t="s">
        <v>466</v>
      </c>
      <c r="G303" s="3" t="s">
        <v>1429</v>
      </c>
      <c r="H303" s="2">
        <v>41232</v>
      </c>
      <c r="I303" s="3" t="s">
        <v>1430</v>
      </c>
      <c r="J303" s="134" t="s">
        <v>63</v>
      </c>
      <c r="K303" s="4" t="s">
        <v>1431</v>
      </c>
      <c r="L303" s="8" t="s">
        <v>76</v>
      </c>
      <c r="M303" s="83" t="s">
        <v>1436</v>
      </c>
      <c r="N303" s="83">
        <v>253760.5</v>
      </c>
      <c r="O303" s="83" t="s">
        <v>78</v>
      </c>
      <c r="P303" s="83" t="s">
        <v>1437</v>
      </c>
      <c r="Q303" s="83">
        <v>32900</v>
      </c>
      <c r="R303" s="83" t="s">
        <v>78</v>
      </c>
      <c r="S303" s="83" t="s">
        <v>78</v>
      </c>
      <c r="T303" s="83">
        <v>118900</v>
      </c>
      <c r="U303" s="83">
        <v>36200</v>
      </c>
      <c r="V303" s="83" t="s">
        <v>78</v>
      </c>
      <c r="W303" s="83" t="s">
        <v>78</v>
      </c>
      <c r="X303" s="83">
        <v>130000</v>
      </c>
      <c r="Y303" s="83">
        <v>40000</v>
      </c>
      <c r="Z303" s="83" t="s">
        <v>78</v>
      </c>
      <c r="AA303" s="83" t="s">
        <v>78</v>
      </c>
      <c r="AB303" s="83" t="s">
        <v>1438</v>
      </c>
      <c r="AC303" s="83">
        <v>42000</v>
      </c>
      <c r="AD303" s="83" t="s">
        <v>78</v>
      </c>
      <c r="AE303" s="83" t="s">
        <v>78</v>
      </c>
      <c r="AF303" s="83">
        <v>151000</v>
      </c>
      <c r="AG303" s="83">
        <v>46000</v>
      </c>
      <c r="AH303" s="83" t="s">
        <v>78</v>
      </c>
      <c r="AI303" s="83" t="s">
        <v>78</v>
      </c>
      <c r="AJ303" s="132"/>
      <c r="AK303" s="132" t="s">
        <v>113</v>
      </c>
      <c r="AL303" s="132"/>
      <c r="AM303" s="132"/>
      <c r="AN303" s="132"/>
      <c r="AO303" s="132"/>
      <c r="AP303" s="132"/>
      <c r="AQ303" s="132"/>
      <c r="AR303" s="132"/>
      <c r="AS303" s="132"/>
      <c r="AT303" s="132"/>
      <c r="AU303" s="132"/>
      <c r="AV303" s="132"/>
      <c r="AW303" s="132"/>
      <c r="AX303" s="132"/>
      <c r="AY303" s="132"/>
      <c r="AZ303" s="132"/>
      <c r="BA303" s="132"/>
      <c r="BB303" s="132"/>
      <c r="BC303" s="132"/>
      <c r="BD303" s="132"/>
      <c r="BE303" s="132"/>
      <c r="BF303" s="132"/>
      <c r="BG303" s="132"/>
      <c r="BH303" s="132"/>
      <c r="BI303" s="132"/>
      <c r="BJ303" s="132"/>
      <c r="BK303" s="132"/>
      <c r="BL303" s="132"/>
      <c r="BM303" s="132" t="s">
        <v>113</v>
      </c>
      <c r="BN303" s="132"/>
      <c r="BO303" s="132"/>
      <c r="BP303" s="132"/>
      <c r="BQ303" s="132"/>
      <c r="BR303" s="132"/>
      <c r="BS303" s="132"/>
      <c r="BT303" s="132"/>
      <c r="BU303" s="132"/>
      <c r="BV303" s="132"/>
      <c r="BW303" s="132"/>
      <c r="BX303" s="132"/>
      <c r="BY303" s="132"/>
      <c r="BZ303" s="132"/>
    </row>
    <row r="304" spans="1:78" ht="45.75" customHeight="1">
      <c r="A304" s="134">
        <v>298</v>
      </c>
      <c r="B304" s="134" t="s">
        <v>1164</v>
      </c>
      <c r="C304" s="2">
        <v>42481</v>
      </c>
      <c r="D304" s="134" t="s">
        <v>446</v>
      </c>
      <c r="E304" s="134" t="s">
        <v>66</v>
      </c>
      <c r="F304" s="134" t="s">
        <v>464</v>
      </c>
      <c r="G304" s="3" t="s">
        <v>1429</v>
      </c>
      <c r="H304" s="2">
        <v>41232</v>
      </c>
      <c r="I304" s="3" t="s">
        <v>1430</v>
      </c>
      <c r="J304" s="134" t="s">
        <v>63</v>
      </c>
      <c r="K304" s="4" t="s">
        <v>1431</v>
      </c>
      <c r="L304" s="8" t="s">
        <v>76</v>
      </c>
      <c r="M304" s="83">
        <v>2621205.5</v>
      </c>
      <c r="N304" s="83" t="s">
        <v>1439</v>
      </c>
      <c r="O304" s="83" t="s">
        <v>78</v>
      </c>
      <c r="P304" s="83">
        <v>370700</v>
      </c>
      <c r="Q304" s="83">
        <v>129300</v>
      </c>
      <c r="R304" s="83" t="s">
        <v>78</v>
      </c>
      <c r="S304" s="83" t="s">
        <v>78</v>
      </c>
      <c r="T304" s="83">
        <v>410000</v>
      </c>
      <c r="U304" s="83">
        <v>158000</v>
      </c>
      <c r="V304" s="83" t="s">
        <v>78</v>
      </c>
      <c r="W304" s="83" t="s">
        <v>78</v>
      </c>
      <c r="X304" s="83">
        <v>395000</v>
      </c>
      <c r="Y304" s="83">
        <v>140000</v>
      </c>
      <c r="Z304" s="83" t="s">
        <v>78</v>
      </c>
      <c r="AA304" s="83" t="s">
        <v>78</v>
      </c>
      <c r="AB304" s="83">
        <v>415000</v>
      </c>
      <c r="AC304" s="83" t="s">
        <v>1440</v>
      </c>
      <c r="AD304" s="83" t="s">
        <v>78</v>
      </c>
      <c r="AE304" s="83" t="s">
        <v>78</v>
      </c>
      <c r="AF304" s="83" t="s">
        <v>1441</v>
      </c>
      <c r="AG304" s="83">
        <v>150000</v>
      </c>
      <c r="AH304" s="83" t="s">
        <v>78</v>
      </c>
      <c r="AI304" s="83" t="s">
        <v>78</v>
      </c>
      <c r="AJ304" s="132"/>
      <c r="AK304" s="132"/>
      <c r="AL304" s="132"/>
      <c r="AM304" s="132" t="s">
        <v>113</v>
      </c>
      <c r="AN304" s="132"/>
      <c r="AO304" s="132" t="s">
        <v>113</v>
      </c>
      <c r="AP304" s="132"/>
      <c r="AQ304" s="132"/>
      <c r="AR304" s="132"/>
      <c r="AS304" s="132" t="s">
        <v>113</v>
      </c>
      <c r="AT304" s="132"/>
      <c r="AU304" s="132"/>
      <c r="AV304" s="132"/>
      <c r="AW304" s="132"/>
      <c r="AX304" s="132"/>
      <c r="AY304" s="132"/>
      <c r="AZ304" s="132"/>
      <c r="BA304" s="132"/>
      <c r="BB304" s="132"/>
      <c r="BC304" s="132"/>
      <c r="BD304" s="132"/>
      <c r="BE304" s="132"/>
      <c r="BF304" s="132"/>
      <c r="BG304" s="132"/>
      <c r="BH304" s="132"/>
      <c r="BI304" s="132"/>
      <c r="BJ304" s="132"/>
      <c r="BK304" s="132"/>
      <c r="BL304" s="132"/>
      <c r="BM304" s="132"/>
      <c r="BN304" s="132"/>
      <c r="BO304" s="132"/>
      <c r="BP304" s="132"/>
      <c r="BQ304" s="132"/>
      <c r="BR304" s="132"/>
      <c r="BS304" s="132"/>
      <c r="BT304" s="132"/>
      <c r="BU304" s="132"/>
      <c r="BV304" s="132"/>
      <c r="BW304" s="132"/>
      <c r="BX304" s="132"/>
      <c r="BY304" s="132"/>
      <c r="BZ304" s="132"/>
    </row>
    <row r="305" spans="1:78" ht="45.75" customHeight="1">
      <c r="A305" s="134">
        <v>299</v>
      </c>
      <c r="B305" s="134" t="s">
        <v>1164</v>
      </c>
      <c r="C305" s="2">
        <v>42481</v>
      </c>
      <c r="D305" s="134" t="s">
        <v>446</v>
      </c>
      <c r="E305" s="134" t="s">
        <v>66</v>
      </c>
      <c r="F305" s="134" t="s">
        <v>462</v>
      </c>
      <c r="G305" s="3" t="s">
        <v>1429</v>
      </c>
      <c r="H305" s="2">
        <v>41232</v>
      </c>
      <c r="I305" s="3" t="s">
        <v>1430</v>
      </c>
      <c r="J305" s="134" t="s">
        <v>63</v>
      </c>
      <c r="K305" s="4" t="s">
        <v>1431</v>
      </c>
      <c r="L305" s="8" t="s">
        <v>76</v>
      </c>
      <c r="M305" s="83">
        <v>612200</v>
      </c>
      <c r="N305" s="83">
        <v>347584.1</v>
      </c>
      <c r="O305" s="83">
        <v>80500</v>
      </c>
      <c r="P305" s="83">
        <v>104500</v>
      </c>
      <c r="Q305" s="83" t="s">
        <v>1442</v>
      </c>
      <c r="R305" s="83" t="s">
        <v>78</v>
      </c>
      <c r="S305" s="83" t="s">
        <v>78</v>
      </c>
      <c r="T305" s="83">
        <v>104500</v>
      </c>
      <c r="U305" s="83">
        <v>56100</v>
      </c>
      <c r="V305" s="83" t="s">
        <v>78</v>
      </c>
      <c r="W305" s="83" t="s">
        <v>78</v>
      </c>
      <c r="X305" s="83">
        <v>107000</v>
      </c>
      <c r="Y305" s="83">
        <v>56500</v>
      </c>
      <c r="Z305" s="83" t="s">
        <v>78</v>
      </c>
      <c r="AA305" s="83" t="s">
        <v>78</v>
      </c>
      <c r="AB305" s="83">
        <v>107000</v>
      </c>
      <c r="AC305" s="83">
        <v>57000</v>
      </c>
      <c r="AD305" s="83" t="s">
        <v>78</v>
      </c>
      <c r="AE305" s="83" t="s">
        <v>78</v>
      </c>
      <c r="AF305" s="83" t="s">
        <v>1443</v>
      </c>
      <c r="AG305" s="83" t="s">
        <v>1444</v>
      </c>
      <c r="AH305" s="83" t="s">
        <v>78</v>
      </c>
      <c r="AI305" s="83" t="s">
        <v>78</v>
      </c>
      <c r="AJ305" s="132"/>
      <c r="AK305" s="132"/>
      <c r="AL305" s="132"/>
      <c r="AM305" s="132" t="s">
        <v>113</v>
      </c>
      <c r="AN305" s="132"/>
      <c r="AO305" s="132"/>
      <c r="AP305" s="132"/>
      <c r="AQ305" s="132"/>
      <c r="AR305" s="132" t="s">
        <v>113</v>
      </c>
      <c r="AS305" s="132"/>
      <c r="AT305" s="132"/>
      <c r="AU305" s="132"/>
      <c r="AV305" s="132"/>
      <c r="AW305" s="132"/>
      <c r="AX305" s="132"/>
      <c r="AY305" s="132"/>
      <c r="AZ305" s="132"/>
      <c r="BA305" s="132"/>
      <c r="BB305" s="132"/>
      <c r="BC305" s="132"/>
      <c r="BD305" s="132"/>
      <c r="BE305" s="132"/>
      <c r="BF305" s="132"/>
      <c r="BG305" s="132"/>
      <c r="BH305" s="132"/>
      <c r="BI305" s="132"/>
      <c r="BJ305" s="132"/>
      <c r="BK305" s="132"/>
      <c r="BL305" s="132"/>
      <c r="BM305" s="132"/>
      <c r="BN305" s="132"/>
      <c r="BO305" s="132"/>
      <c r="BP305" s="132"/>
      <c r="BQ305" s="132"/>
      <c r="BR305" s="132"/>
      <c r="BS305" s="132"/>
      <c r="BT305" s="132"/>
      <c r="BU305" s="132"/>
      <c r="BV305" s="132"/>
      <c r="BW305" s="132"/>
      <c r="BX305" s="132"/>
      <c r="BY305" s="132"/>
      <c r="BZ305" s="132"/>
    </row>
    <row r="306" spans="1:78" ht="45.75" customHeight="1">
      <c r="A306" s="134">
        <v>300</v>
      </c>
      <c r="B306" s="134" t="s">
        <v>1164</v>
      </c>
      <c r="C306" s="2">
        <v>42481</v>
      </c>
      <c r="D306" s="134" t="s">
        <v>446</v>
      </c>
      <c r="E306" s="134" t="s">
        <v>66</v>
      </c>
      <c r="F306" s="134" t="s">
        <v>621</v>
      </c>
      <c r="G306" s="3" t="s">
        <v>1429</v>
      </c>
      <c r="H306" s="2">
        <v>41232</v>
      </c>
      <c r="I306" s="3" t="s">
        <v>1430</v>
      </c>
      <c r="J306" s="134" t="s">
        <v>63</v>
      </c>
      <c r="K306" s="4" t="s">
        <v>1431</v>
      </c>
      <c r="L306" s="8" t="s">
        <v>76</v>
      </c>
      <c r="M306" s="83">
        <v>250526</v>
      </c>
      <c r="N306" s="83" t="s">
        <v>1445</v>
      </c>
      <c r="O306" s="83" t="s">
        <v>1446</v>
      </c>
      <c r="P306" s="83" t="s">
        <v>1447</v>
      </c>
      <c r="Q306" s="83">
        <v>18200</v>
      </c>
      <c r="R306" s="83" t="s">
        <v>78</v>
      </c>
      <c r="S306" s="83">
        <v>135233</v>
      </c>
      <c r="T306" s="83">
        <v>41635</v>
      </c>
      <c r="U306" s="83">
        <v>12055</v>
      </c>
      <c r="V306" s="83" t="s">
        <v>78</v>
      </c>
      <c r="W306" s="83">
        <v>162620</v>
      </c>
      <c r="X306" s="83">
        <v>48000</v>
      </c>
      <c r="Y306" s="83">
        <v>14000</v>
      </c>
      <c r="Z306" s="83" t="s">
        <v>78</v>
      </c>
      <c r="AA306" s="83" t="s">
        <v>1448</v>
      </c>
      <c r="AB306" s="83" t="s">
        <v>1449</v>
      </c>
      <c r="AC306" s="83">
        <v>13500</v>
      </c>
      <c r="AD306" s="83" t="s">
        <v>78</v>
      </c>
      <c r="AE306" s="83">
        <v>60500</v>
      </c>
      <c r="AF306" s="83">
        <v>48000</v>
      </c>
      <c r="AG306" s="83">
        <v>13800</v>
      </c>
      <c r="AH306" s="83" t="s">
        <v>78</v>
      </c>
      <c r="AI306" s="83">
        <v>61800</v>
      </c>
      <c r="AJ306" s="132"/>
      <c r="AK306" s="132"/>
      <c r="AL306" s="132"/>
      <c r="AM306" s="132"/>
      <c r="AN306" s="132" t="s">
        <v>113</v>
      </c>
      <c r="AO306" s="132"/>
      <c r="AP306" s="132"/>
      <c r="AQ306" s="132"/>
      <c r="AR306" s="132"/>
      <c r="AS306" s="132" t="s">
        <v>113</v>
      </c>
      <c r="AT306" s="132"/>
      <c r="AU306" s="132"/>
      <c r="AV306" s="132"/>
      <c r="AW306" s="132"/>
      <c r="AX306" s="132"/>
      <c r="AY306" s="132"/>
      <c r="AZ306" s="132"/>
      <c r="BA306" s="132"/>
      <c r="BB306" s="132"/>
      <c r="BC306" s="132"/>
      <c r="BD306" s="132"/>
      <c r="BE306" s="132"/>
      <c r="BF306" s="132"/>
      <c r="BG306" s="132"/>
      <c r="BH306" s="132"/>
      <c r="BI306" s="132"/>
      <c r="BJ306" s="132"/>
      <c r="BK306" s="132"/>
      <c r="BL306" s="132"/>
      <c r="BM306" s="132"/>
      <c r="BN306" s="132"/>
      <c r="BO306" s="132"/>
      <c r="BP306" s="132"/>
      <c r="BQ306" s="132"/>
      <c r="BR306" s="132"/>
      <c r="BS306" s="132"/>
      <c r="BT306" s="132"/>
      <c r="BU306" s="132"/>
      <c r="BV306" s="132"/>
      <c r="BW306" s="132"/>
      <c r="BX306" s="132"/>
      <c r="BY306" s="132"/>
      <c r="BZ306" s="132"/>
    </row>
    <row r="307" spans="1:78" ht="45.75" customHeight="1">
      <c r="A307" s="134">
        <v>301</v>
      </c>
      <c r="B307" s="134" t="s">
        <v>1164</v>
      </c>
      <c r="C307" s="2">
        <v>42481</v>
      </c>
      <c r="D307" s="134" t="s">
        <v>446</v>
      </c>
      <c r="E307" s="134" t="s">
        <v>66</v>
      </c>
      <c r="F307" s="134" t="s">
        <v>629</v>
      </c>
      <c r="G307" s="3" t="s">
        <v>1429</v>
      </c>
      <c r="H307" s="2">
        <v>41232</v>
      </c>
      <c r="I307" s="3" t="s">
        <v>1430</v>
      </c>
      <c r="J307" s="134" t="s">
        <v>63</v>
      </c>
      <c r="K307" s="4" t="s">
        <v>1431</v>
      </c>
      <c r="L307" s="8" t="s">
        <v>76</v>
      </c>
      <c r="M307" s="83">
        <v>189300</v>
      </c>
      <c r="N307" s="83" t="s">
        <v>1450</v>
      </c>
      <c r="O307" s="83" t="s">
        <v>78</v>
      </c>
      <c r="P307" s="83">
        <v>31500</v>
      </c>
      <c r="Q307" s="83" t="s">
        <v>1386</v>
      </c>
      <c r="R307" s="83" t="s">
        <v>78</v>
      </c>
      <c r="S307" s="83" t="s">
        <v>78</v>
      </c>
      <c r="T307" s="83">
        <v>35900</v>
      </c>
      <c r="U307" s="83" t="s">
        <v>1451</v>
      </c>
      <c r="V307" s="83" t="s">
        <v>78</v>
      </c>
      <c r="W307" s="83" t="s">
        <v>78</v>
      </c>
      <c r="X307" s="83">
        <v>36000</v>
      </c>
      <c r="Y307" s="83" t="s">
        <v>1452</v>
      </c>
      <c r="Z307" s="83" t="s">
        <v>78</v>
      </c>
      <c r="AA307" s="83" t="s">
        <v>78</v>
      </c>
      <c r="AB307" s="83" t="s">
        <v>1451</v>
      </c>
      <c r="AC307" s="83">
        <v>32400</v>
      </c>
      <c r="AD307" s="83" t="s">
        <v>78</v>
      </c>
      <c r="AE307" s="83" t="s">
        <v>78</v>
      </c>
      <c r="AF307" s="83">
        <v>10400</v>
      </c>
      <c r="AG307" s="83">
        <v>32500</v>
      </c>
      <c r="AH307" s="83" t="s">
        <v>78</v>
      </c>
      <c r="AI307" s="83" t="s">
        <v>78</v>
      </c>
      <c r="AJ307" s="132"/>
      <c r="AK307" s="132"/>
      <c r="AL307" s="132"/>
      <c r="AM307" s="132"/>
      <c r="AN307" s="132"/>
      <c r="AO307" s="132"/>
      <c r="AP307" s="132"/>
      <c r="AQ307" s="132"/>
      <c r="AR307" s="132"/>
      <c r="AS307" s="132"/>
      <c r="AT307" s="132"/>
      <c r="AU307" s="132"/>
      <c r="AV307" s="132"/>
      <c r="AW307" s="132"/>
      <c r="AX307" s="132" t="s">
        <v>113</v>
      </c>
      <c r="AY307" s="132" t="s">
        <v>113</v>
      </c>
      <c r="AZ307" s="132"/>
      <c r="BA307" s="132"/>
      <c r="BB307" s="132"/>
      <c r="BC307" s="132"/>
      <c r="BD307" s="132"/>
      <c r="BE307" s="132"/>
      <c r="BF307" s="132"/>
      <c r="BG307" s="132"/>
      <c r="BH307" s="132"/>
      <c r="BI307" s="132"/>
      <c r="BJ307" s="132"/>
      <c r="BK307" s="132"/>
      <c r="BL307" s="132"/>
      <c r="BM307" s="132"/>
      <c r="BN307" s="132"/>
      <c r="BO307" s="132"/>
      <c r="BP307" s="132"/>
      <c r="BQ307" s="132"/>
      <c r="BR307" s="132"/>
      <c r="BS307" s="132"/>
      <c r="BT307" s="132"/>
      <c r="BU307" s="132"/>
      <c r="BV307" s="132"/>
      <c r="BW307" s="132"/>
      <c r="BX307" s="132"/>
      <c r="BY307" s="132"/>
      <c r="BZ307" s="132"/>
    </row>
    <row r="308" spans="1:78" ht="45.75" customHeight="1">
      <c r="A308" s="134">
        <v>302</v>
      </c>
      <c r="B308" s="134" t="s">
        <v>1164</v>
      </c>
      <c r="C308" s="2">
        <v>42481</v>
      </c>
      <c r="D308" s="134" t="s">
        <v>446</v>
      </c>
      <c r="E308" s="134" t="s">
        <v>66</v>
      </c>
      <c r="F308" s="134" t="s">
        <v>450</v>
      </c>
      <c r="G308" s="3" t="s">
        <v>1429</v>
      </c>
      <c r="H308" s="2">
        <v>41232</v>
      </c>
      <c r="I308" s="3" t="s">
        <v>1430</v>
      </c>
      <c r="J308" s="134" t="s">
        <v>56</v>
      </c>
      <c r="K308" s="4" t="s">
        <v>1431</v>
      </c>
      <c r="L308" s="8" t="s">
        <v>76</v>
      </c>
      <c r="M308" s="83">
        <v>3010800</v>
      </c>
      <c r="N308" s="83">
        <v>867500</v>
      </c>
      <c r="O308" s="83" t="s">
        <v>78</v>
      </c>
      <c r="P308" s="83">
        <v>436800</v>
      </c>
      <c r="Q308" s="83">
        <v>125500</v>
      </c>
      <c r="R308" s="83" t="s">
        <v>78</v>
      </c>
      <c r="S308" s="83" t="s">
        <v>78</v>
      </c>
      <c r="T308" s="83" t="s">
        <v>1453</v>
      </c>
      <c r="U308" s="83">
        <v>143000</v>
      </c>
      <c r="V308" s="83" t="s">
        <v>78</v>
      </c>
      <c r="W308" s="83" t="s">
        <v>78</v>
      </c>
      <c r="X308" s="83">
        <v>536000</v>
      </c>
      <c r="Y308" s="83">
        <v>154000</v>
      </c>
      <c r="Z308" s="83" t="s">
        <v>78</v>
      </c>
      <c r="AA308" s="83" t="s">
        <v>78</v>
      </c>
      <c r="AB308" s="83">
        <v>585000</v>
      </c>
      <c r="AC308" s="83">
        <v>168000</v>
      </c>
      <c r="AD308" s="83" t="s">
        <v>78</v>
      </c>
      <c r="AE308" s="83" t="s">
        <v>78</v>
      </c>
      <c r="AF308" s="83">
        <v>615000</v>
      </c>
      <c r="AG308" s="83">
        <v>177000</v>
      </c>
      <c r="AH308" s="83" t="s">
        <v>78</v>
      </c>
      <c r="AI308" s="83" t="s">
        <v>78</v>
      </c>
      <c r="AJ308" s="132"/>
      <c r="AK308" s="132"/>
      <c r="AL308" s="132"/>
      <c r="AM308" s="132"/>
      <c r="AN308" s="132"/>
      <c r="AO308" s="132"/>
      <c r="AP308" s="132"/>
      <c r="AQ308" s="132"/>
      <c r="AR308" s="132"/>
      <c r="AS308" s="132" t="s">
        <v>113</v>
      </c>
      <c r="AT308" s="132"/>
      <c r="AU308" s="132"/>
      <c r="AV308" s="132"/>
      <c r="AW308" s="132"/>
      <c r="AX308" s="132"/>
      <c r="AY308" s="132"/>
      <c r="AZ308" s="132"/>
      <c r="BA308" s="132"/>
      <c r="BB308" s="132"/>
      <c r="BC308" s="132"/>
      <c r="BD308" s="132"/>
      <c r="BE308" s="132"/>
      <c r="BF308" s="132"/>
      <c r="BG308" s="132"/>
      <c r="BH308" s="132"/>
      <c r="BI308" s="132"/>
      <c r="BJ308" s="132"/>
      <c r="BK308" s="132" t="s">
        <v>113</v>
      </c>
      <c r="BL308" s="132"/>
      <c r="BM308" s="132" t="s">
        <v>113</v>
      </c>
      <c r="BN308" s="132"/>
      <c r="BO308" s="132"/>
      <c r="BP308" s="132"/>
      <c r="BQ308" s="132"/>
      <c r="BR308" s="132"/>
      <c r="BS308" s="132"/>
      <c r="BT308" s="132"/>
      <c r="BU308" s="132"/>
      <c r="BV308" s="132"/>
      <c r="BW308" s="132"/>
      <c r="BX308" s="132"/>
      <c r="BY308" s="132"/>
      <c r="BZ308" s="132"/>
    </row>
    <row r="309" spans="1:78" ht="45.75" customHeight="1">
      <c r="A309" s="134">
        <v>303</v>
      </c>
      <c r="B309" s="134" t="s">
        <v>1164</v>
      </c>
      <c r="C309" s="2">
        <v>42481</v>
      </c>
      <c r="D309" s="134" t="s">
        <v>446</v>
      </c>
      <c r="E309" s="134" t="s">
        <v>66</v>
      </c>
      <c r="F309" s="134" t="s">
        <v>1454</v>
      </c>
      <c r="G309" s="3" t="s">
        <v>1429</v>
      </c>
      <c r="H309" s="2">
        <v>41232</v>
      </c>
      <c r="I309" s="3" t="s">
        <v>1430</v>
      </c>
      <c r="J309" s="134" t="s">
        <v>63</v>
      </c>
      <c r="K309" s="4" t="s">
        <v>1431</v>
      </c>
      <c r="L309" s="8" t="s">
        <v>76</v>
      </c>
      <c r="M309" s="83">
        <v>1006125</v>
      </c>
      <c r="N309" s="83">
        <v>289495</v>
      </c>
      <c r="O309" s="83" t="s">
        <v>78</v>
      </c>
      <c r="P309" s="83">
        <v>214214.1</v>
      </c>
      <c r="Q309" s="83">
        <v>61495</v>
      </c>
      <c r="R309" s="83" t="s">
        <v>78</v>
      </c>
      <c r="S309" s="83" t="s">
        <v>78</v>
      </c>
      <c r="T309" s="83">
        <v>164800</v>
      </c>
      <c r="U309" s="83" t="s">
        <v>1455</v>
      </c>
      <c r="V309" s="83" t="s">
        <v>78</v>
      </c>
      <c r="W309" s="83" t="s">
        <v>78</v>
      </c>
      <c r="X309" s="83">
        <v>165000</v>
      </c>
      <c r="Y309" s="83" t="s">
        <v>1456</v>
      </c>
      <c r="Z309" s="83" t="s">
        <v>78</v>
      </c>
      <c r="AA309" s="83" t="s">
        <v>78</v>
      </c>
      <c r="AB309" s="83">
        <v>168000</v>
      </c>
      <c r="AC309" s="83">
        <v>48500</v>
      </c>
      <c r="AD309" s="83" t="s">
        <v>78</v>
      </c>
      <c r="AE309" s="83" t="s">
        <v>78</v>
      </c>
      <c r="AF309" s="83">
        <v>170000</v>
      </c>
      <c r="AG309" s="83">
        <v>49000</v>
      </c>
      <c r="AH309" s="83" t="s">
        <v>78</v>
      </c>
      <c r="AI309" s="83" t="s">
        <v>78</v>
      </c>
      <c r="AJ309" s="132"/>
      <c r="AK309" s="132"/>
      <c r="AL309" s="132"/>
      <c r="AM309" s="132"/>
      <c r="AN309" s="132"/>
      <c r="AO309" s="132"/>
      <c r="AP309" s="132"/>
      <c r="AQ309" s="132"/>
      <c r="AR309" s="132"/>
      <c r="AS309" s="132" t="s">
        <v>113</v>
      </c>
      <c r="AT309" s="132" t="s">
        <v>113</v>
      </c>
      <c r="AU309" s="132"/>
      <c r="AV309" s="132"/>
      <c r="AW309" s="132"/>
      <c r="AX309" s="132"/>
      <c r="AY309" s="132"/>
      <c r="AZ309" s="132"/>
      <c r="BA309" s="132"/>
      <c r="BB309" s="132"/>
      <c r="BC309" s="132"/>
      <c r="BD309" s="132"/>
      <c r="BE309" s="132"/>
      <c r="BF309" s="132"/>
      <c r="BG309" s="132"/>
      <c r="BH309" s="132"/>
      <c r="BI309" s="132"/>
      <c r="BJ309" s="132"/>
      <c r="BK309" s="132"/>
      <c r="BL309" s="132" t="s">
        <v>113</v>
      </c>
      <c r="BM309" s="132" t="s">
        <v>113</v>
      </c>
      <c r="BN309" s="132"/>
      <c r="BO309" s="132"/>
      <c r="BP309" s="132"/>
      <c r="BQ309" s="132"/>
      <c r="BR309" s="132"/>
      <c r="BS309" s="132"/>
      <c r="BT309" s="132"/>
      <c r="BU309" s="132"/>
      <c r="BV309" s="132"/>
      <c r="BW309" s="132"/>
      <c r="BX309" s="132"/>
      <c r="BY309" s="132"/>
      <c r="BZ309" s="132"/>
    </row>
    <row r="310" spans="1:78" ht="45.75" customHeight="1">
      <c r="A310" s="134">
        <v>304</v>
      </c>
      <c r="B310" s="134" t="s">
        <v>1164</v>
      </c>
      <c r="C310" s="2">
        <v>42481</v>
      </c>
      <c r="D310" s="134" t="s">
        <v>446</v>
      </c>
      <c r="E310" s="134" t="s">
        <v>66</v>
      </c>
      <c r="F310" s="134" t="s">
        <v>627</v>
      </c>
      <c r="G310" s="3" t="s">
        <v>1429</v>
      </c>
      <c r="H310" s="2">
        <v>41232</v>
      </c>
      <c r="I310" s="3" t="s">
        <v>1430</v>
      </c>
      <c r="J310" s="134" t="s">
        <v>56</v>
      </c>
      <c r="K310" s="4" t="s">
        <v>1431</v>
      </c>
      <c r="L310" s="8" t="s">
        <v>76</v>
      </c>
      <c r="M310" s="83" t="s">
        <v>1457</v>
      </c>
      <c r="N310" s="83">
        <v>652000</v>
      </c>
      <c r="O310" s="83" t="s">
        <v>78</v>
      </c>
      <c r="P310" s="83">
        <v>260000</v>
      </c>
      <c r="Q310" s="83">
        <v>100000</v>
      </c>
      <c r="R310" s="83" t="s">
        <v>78</v>
      </c>
      <c r="S310" s="83" t="s">
        <v>78</v>
      </c>
      <c r="T310" s="83">
        <v>301000</v>
      </c>
      <c r="U310" s="83">
        <v>113000</v>
      </c>
      <c r="V310" s="83" t="s">
        <v>78</v>
      </c>
      <c r="W310" s="83" t="s">
        <v>78</v>
      </c>
      <c r="X310" s="83" t="s">
        <v>1458</v>
      </c>
      <c r="Y310" s="83">
        <v>126000</v>
      </c>
      <c r="Z310" s="83" t="s">
        <v>78</v>
      </c>
      <c r="AA310" s="83" t="s">
        <v>78</v>
      </c>
      <c r="AB310" s="83">
        <v>360000</v>
      </c>
      <c r="AC310" s="83" t="s">
        <v>1459</v>
      </c>
      <c r="AD310" s="83" t="s">
        <v>78</v>
      </c>
      <c r="AE310" s="83" t="s">
        <v>78</v>
      </c>
      <c r="AF310" s="83">
        <v>410000</v>
      </c>
      <c r="AG310" s="83">
        <v>155000</v>
      </c>
      <c r="AH310" s="83" t="s">
        <v>78</v>
      </c>
      <c r="AI310" s="83" t="s">
        <v>78</v>
      </c>
      <c r="AJ310" s="132" t="s">
        <v>113</v>
      </c>
      <c r="AK310" s="132" t="s">
        <v>113</v>
      </c>
      <c r="AL310" s="132"/>
      <c r="AM310" s="132"/>
      <c r="AN310" s="132"/>
      <c r="AO310" s="132"/>
      <c r="AP310" s="132"/>
      <c r="AQ310" s="132"/>
      <c r="AR310" s="132"/>
      <c r="AS310" s="132" t="s">
        <v>113</v>
      </c>
      <c r="AT310" s="132"/>
      <c r="AU310" s="132"/>
      <c r="AV310" s="132"/>
      <c r="AW310" s="132"/>
      <c r="AX310" s="132"/>
      <c r="AY310" s="132"/>
      <c r="AZ310" s="132"/>
      <c r="BA310" s="132"/>
      <c r="BB310" s="132"/>
      <c r="BC310" s="132"/>
      <c r="BD310" s="132"/>
      <c r="BE310" s="132"/>
      <c r="BF310" s="132"/>
      <c r="BG310" s="132"/>
      <c r="BH310" s="132"/>
      <c r="BI310" s="132"/>
      <c r="BJ310" s="132"/>
      <c r="BK310" s="132"/>
      <c r="BL310" s="132"/>
      <c r="BM310" s="132"/>
      <c r="BN310" s="132"/>
      <c r="BO310" s="132"/>
      <c r="BP310" s="132"/>
      <c r="BQ310" s="132"/>
      <c r="BR310" s="132"/>
      <c r="BS310" s="132"/>
      <c r="BT310" s="132"/>
      <c r="BU310" s="132"/>
      <c r="BV310" s="132"/>
      <c r="BW310" s="132"/>
      <c r="BX310" s="132"/>
      <c r="BY310" s="132"/>
      <c r="BZ310" s="132"/>
    </row>
    <row r="311" spans="1:78" ht="45.75" customHeight="1">
      <c r="A311" s="134">
        <v>305</v>
      </c>
      <c r="B311" s="134" t="s">
        <v>1164</v>
      </c>
      <c r="C311" s="2">
        <v>42481</v>
      </c>
      <c r="D311" s="134" t="s">
        <v>446</v>
      </c>
      <c r="E311" s="134" t="s">
        <v>66</v>
      </c>
      <c r="F311" s="134" t="s">
        <v>1460</v>
      </c>
      <c r="G311" s="3" t="s">
        <v>1429</v>
      </c>
      <c r="H311" s="2">
        <v>41232</v>
      </c>
      <c r="I311" s="3" t="s">
        <v>1430</v>
      </c>
      <c r="J311" s="134" t="s">
        <v>56</v>
      </c>
      <c r="K311" s="4" t="s">
        <v>1431</v>
      </c>
      <c r="L311" s="8" t="s">
        <v>76</v>
      </c>
      <c r="M311" s="83" t="s">
        <v>78</v>
      </c>
      <c r="N311" s="83" t="s">
        <v>1461</v>
      </c>
      <c r="O311" s="83" t="s">
        <v>78</v>
      </c>
      <c r="P311" s="83" t="s">
        <v>78</v>
      </c>
      <c r="Q311" s="83">
        <v>41419.199999999997</v>
      </c>
      <c r="R311" s="83" t="s">
        <v>78</v>
      </c>
      <c r="S311" s="83" t="s">
        <v>78</v>
      </c>
      <c r="T311" s="83"/>
      <c r="U311" s="83" t="s">
        <v>1462</v>
      </c>
      <c r="V311" s="83" t="s">
        <v>78</v>
      </c>
      <c r="W311" s="83" t="s">
        <v>78</v>
      </c>
      <c r="X311" s="83" t="s">
        <v>78</v>
      </c>
      <c r="Y311" s="83" t="s">
        <v>1463</v>
      </c>
      <c r="Z311" s="83" t="s">
        <v>78</v>
      </c>
      <c r="AA311" s="83" t="s">
        <v>78</v>
      </c>
      <c r="AB311" s="83" t="s">
        <v>78</v>
      </c>
      <c r="AC311" s="83">
        <v>84948</v>
      </c>
      <c r="AD311" s="83" t="s">
        <v>78</v>
      </c>
      <c r="AE311" s="83" t="s">
        <v>78</v>
      </c>
      <c r="AF311" s="83" t="s">
        <v>78</v>
      </c>
      <c r="AG311" s="83">
        <v>84924</v>
      </c>
      <c r="AH311" s="83" t="s">
        <v>78</v>
      </c>
      <c r="AI311" s="83" t="s">
        <v>78</v>
      </c>
      <c r="AJ311" s="132"/>
      <c r="AK311" s="132"/>
      <c r="AL311" s="132"/>
      <c r="AM311" s="132"/>
      <c r="AN311" s="132"/>
      <c r="AO311" s="132"/>
      <c r="AP311" s="132"/>
      <c r="AQ311" s="132"/>
      <c r="AR311" s="132"/>
      <c r="AS311" s="132"/>
      <c r="AT311" s="132"/>
      <c r="AU311" s="132"/>
      <c r="AV311" s="132"/>
      <c r="AW311" s="132"/>
      <c r="AX311" s="132"/>
      <c r="AY311" s="132"/>
      <c r="AZ311" s="132"/>
      <c r="BA311" s="132"/>
      <c r="BB311" s="132"/>
      <c r="BC311" s="132"/>
      <c r="BD311" s="132"/>
      <c r="BE311" s="132"/>
      <c r="BF311" s="132"/>
      <c r="BG311" s="132"/>
      <c r="BH311" s="132"/>
      <c r="BI311" s="132"/>
      <c r="BJ311" s="132"/>
      <c r="BK311" s="132"/>
      <c r="BL311" s="132"/>
      <c r="BM311" s="132"/>
      <c r="BN311" s="132"/>
      <c r="BO311" s="132"/>
      <c r="BP311" s="132"/>
      <c r="BQ311" s="132"/>
      <c r="BR311" s="132"/>
      <c r="BS311" s="132"/>
      <c r="BT311" s="132"/>
      <c r="BU311" s="132"/>
      <c r="BV311" s="132"/>
      <c r="BW311" s="132"/>
      <c r="BX311" s="132"/>
      <c r="BY311" s="132"/>
      <c r="BZ311" s="132"/>
    </row>
    <row r="312" spans="1:78" ht="45.75" customHeight="1">
      <c r="A312" s="134">
        <v>306</v>
      </c>
      <c r="B312" s="134" t="s">
        <v>1175</v>
      </c>
      <c r="C312" s="2">
        <v>42481</v>
      </c>
      <c r="D312" s="134" t="s">
        <v>446</v>
      </c>
      <c r="E312" s="134" t="s">
        <v>66</v>
      </c>
      <c r="F312" s="134" t="s">
        <v>492</v>
      </c>
      <c r="G312" s="3" t="s">
        <v>1465</v>
      </c>
      <c r="H312" s="2">
        <v>41234</v>
      </c>
      <c r="I312" s="3" t="s">
        <v>1466</v>
      </c>
      <c r="J312" s="134" t="s">
        <v>63</v>
      </c>
      <c r="K312" s="4" t="s">
        <v>1467</v>
      </c>
      <c r="L312" s="8" t="s">
        <v>518</v>
      </c>
      <c r="M312" s="83">
        <v>10714.608</v>
      </c>
      <c r="N312" s="83">
        <v>7016.5739999999996</v>
      </c>
      <c r="O312" s="83">
        <v>747</v>
      </c>
      <c r="P312" s="83">
        <v>1286.5619999999999</v>
      </c>
      <c r="Q312" s="83">
        <v>846.77300000000002</v>
      </c>
      <c r="R312" s="83" t="s">
        <v>78</v>
      </c>
      <c r="S312" s="83">
        <v>76.25</v>
      </c>
      <c r="T312" s="83">
        <v>1413.317</v>
      </c>
      <c r="U312" s="83">
        <v>941.07500000000005</v>
      </c>
      <c r="V312" s="83" t="s">
        <v>78</v>
      </c>
      <c r="W312" s="83">
        <v>115.75</v>
      </c>
      <c r="X312" s="83">
        <v>1416.2239999999999</v>
      </c>
      <c r="Y312" s="83">
        <v>944.40700000000004</v>
      </c>
      <c r="Z312" s="83" t="s">
        <v>78</v>
      </c>
      <c r="AA312" s="83">
        <v>78.25</v>
      </c>
      <c r="AB312" s="83">
        <v>1510.3389999999999</v>
      </c>
      <c r="AC312" s="83">
        <v>1013.9829999999999</v>
      </c>
      <c r="AD312" s="83" t="s">
        <v>78</v>
      </c>
      <c r="AE312" s="83">
        <v>124</v>
      </c>
      <c r="AF312" s="83">
        <v>1602.0820000000001</v>
      </c>
      <c r="AG312" s="83">
        <v>1015.088</v>
      </c>
      <c r="AH312" s="83" t="s">
        <v>78</v>
      </c>
      <c r="AI312" s="83">
        <v>86.5</v>
      </c>
      <c r="AJ312" s="132" t="s">
        <v>113</v>
      </c>
      <c r="AK312" s="132" t="s">
        <v>113</v>
      </c>
      <c r="AL312" s="132" t="s">
        <v>113</v>
      </c>
      <c r="AM312" s="132" t="s">
        <v>113</v>
      </c>
      <c r="AN312" s="132" t="s">
        <v>113</v>
      </c>
      <c r="AO312" s="132"/>
      <c r="AP312" s="132"/>
      <c r="AQ312" s="132"/>
      <c r="AR312" s="132"/>
      <c r="AS312" s="132" t="s">
        <v>113</v>
      </c>
      <c r="AT312" s="132" t="s">
        <v>113</v>
      </c>
      <c r="AU312" s="132"/>
      <c r="AV312" s="132" t="s">
        <v>113</v>
      </c>
      <c r="AW312" s="132" t="s">
        <v>113</v>
      </c>
      <c r="AX312" s="132" t="s">
        <v>113</v>
      </c>
      <c r="AY312" s="132" t="s">
        <v>113</v>
      </c>
      <c r="AZ312" s="132"/>
      <c r="BA312" s="132"/>
      <c r="BB312" s="132"/>
      <c r="BC312" s="132"/>
      <c r="BD312" s="132" t="s">
        <v>113</v>
      </c>
      <c r="BE312" s="132"/>
      <c r="BF312" s="132"/>
      <c r="BG312" s="132"/>
      <c r="BH312" s="132"/>
      <c r="BI312" s="132"/>
      <c r="BJ312" s="132"/>
      <c r="BK312" s="132"/>
      <c r="BL312" s="132"/>
      <c r="BM312" s="132"/>
      <c r="BN312" s="132"/>
      <c r="BO312" s="132"/>
      <c r="BP312" s="132"/>
      <c r="BQ312" s="132"/>
      <c r="BR312" s="132"/>
      <c r="BS312" s="132"/>
      <c r="BT312" s="132"/>
      <c r="BU312" s="132"/>
      <c r="BV312" s="132"/>
      <c r="BW312" s="132"/>
      <c r="BX312" s="132"/>
      <c r="BY312" s="132"/>
      <c r="BZ312" s="132"/>
    </row>
    <row r="313" spans="1:78" ht="45.75" customHeight="1">
      <c r="A313" s="134">
        <v>307</v>
      </c>
      <c r="B313" s="134" t="s">
        <v>1175</v>
      </c>
      <c r="C313" s="2">
        <v>42481</v>
      </c>
      <c r="D313" s="134" t="s">
        <v>446</v>
      </c>
      <c r="E313" s="134" t="s">
        <v>66</v>
      </c>
      <c r="F313" s="134" t="s">
        <v>1468</v>
      </c>
      <c r="G313" s="3" t="s">
        <v>1465</v>
      </c>
      <c r="H313" s="2">
        <v>41234</v>
      </c>
      <c r="I313" s="3" t="s">
        <v>1466</v>
      </c>
      <c r="J313" s="134" t="s">
        <v>63</v>
      </c>
      <c r="K313" s="4" t="s">
        <v>1467</v>
      </c>
      <c r="L313" s="8" t="s">
        <v>518</v>
      </c>
      <c r="M313" s="83" t="s">
        <v>78</v>
      </c>
      <c r="N313" s="83">
        <v>390.75</v>
      </c>
      <c r="O313" s="83">
        <v>747</v>
      </c>
      <c r="P313" s="83" t="s">
        <v>78</v>
      </c>
      <c r="Q313" s="83">
        <v>38.75</v>
      </c>
      <c r="R313" s="83" t="s">
        <v>78</v>
      </c>
      <c r="S313" s="83">
        <v>76.25</v>
      </c>
      <c r="T313" s="83" t="s">
        <v>78</v>
      </c>
      <c r="U313" s="83">
        <v>59.5</v>
      </c>
      <c r="V313" s="83" t="s">
        <v>78</v>
      </c>
      <c r="W313" s="83">
        <v>115.75</v>
      </c>
      <c r="X313" s="83" t="s">
        <v>78</v>
      </c>
      <c r="Y313" s="83">
        <v>40.75</v>
      </c>
      <c r="Z313" s="83" t="s">
        <v>78</v>
      </c>
      <c r="AA313" s="83">
        <v>78.25</v>
      </c>
      <c r="AB313" s="83" t="s">
        <v>78</v>
      </c>
      <c r="AC313" s="83">
        <v>67.75</v>
      </c>
      <c r="AD313" s="83" t="s">
        <v>78</v>
      </c>
      <c r="AE313" s="83">
        <v>124</v>
      </c>
      <c r="AF313" s="83" t="s">
        <v>78</v>
      </c>
      <c r="AG313" s="83">
        <v>49</v>
      </c>
      <c r="AH313" s="83" t="s">
        <v>78</v>
      </c>
      <c r="AI313" s="83">
        <v>86.5</v>
      </c>
      <c r="AJ313" s="132"/>
      <c r="AK313" s="132"/>
      <c r="AL313" s="132"/>
      <c r="AM313" s="132"/>
      <c r="AN313" s="132" t="s">
        <v>113</v>
      </c>
      <c r="AO313" s="132"/>
      <c r="AP313" s="132"/>
      <c r="AQ313" s="132"/>
      <c r="AR313" s="132" t="s">
        <v>113</v>
      </c>
      <c r="AS313" s="132" t="s">
        <v>113</v>
      </c>
      <c r="AT313" s="132"/>
      <c r="AU313" s="132"/>
      <c r="AV313" s="132"/>
      <c r="AW313" s="132"/>
      <c r="AX313" s="132"/>
      <c r="AY313" s="132"/>
      <c r="AZ313" s="132"/>
      <c r="BA313" s="132"/>
      <c r="BB313" s="132"/>
      <c r="BC313" s="132"/>
      <c r="BD313" s="132"/>
      <c r="BE313" s="132"/>
      <c r="BF313" s="132"/>
      <c r="BG313" s="132"/>
      <c r="BH313" s="132"/>
      <c r="BI313" s="132"/>
      <c r="BJ313" s="132"/>
      <c r="BK313" s="132"/>
      <c r="BL313" s="132"/>
      <c r="BM313" s="132"/>
      <c r="BN313" s="132"/>
      <c r="BO313" s="132"/>
      <c r="BP313" s="132"/>
      <c r="BQ313" s="132"/>
      <c r="BR313" s="132"/>
      <c r="BS313" s="132"/>
      <c r="BT313" s="132"/>
      <c r="BU313" s="132"/>
      <c r="BV313" s="132"/>
      <c r="BW313" s="132"/>
      <c r="BX313" s="132"/>
      <c r="BY313" s="132"/>
      <c r="BZ313" s="132"/>
    </row>
    <row r="314" spans="1:78" ht="45.75" customHeight="1">
      <c r="A314" s="134">
        <v>308</v>
      </c>
      <c r="B314" s="134" t="s">
        <v>1175</v>
      </c>
      <c r="C314" s="2">
        <v>42481</v>
      </c>
      <c r="D314" s="134" t="s">
        <v>446</v>
      </c>
      <c r="E314" s="134" t="s">
        <v>66</v>
      </c>
      <c r="F314" s="134" t="s">
        <v>1469</v>
      </c>
      <c r="G314" s="3" t="s">
        <v>1465</v>
      </c>
      <c r="H314" s="2">
        <v>41234</v>
      </c>
      <c r="I314" s="3" t="s">
        <v>1466</v>
      </c>
      <c r="J314" s="134" t="s">
        <v>63</v>
      </c>
      <c r="K314" s="4" t="s">
        <v>1467</v>
      </c>
      <c r="L314" s="8" t="s">
        <v>518</v>
      </c>
      <c r="M314" s="83" t="s">
        <v>78</v>
      </c>
      <c r="N314" s="83">
        <v>946.26599999999996</v>
      </c>
      <c r="O314" s="83" t="s">
        <v>78</v>
      </c>
      <c r="P314" s="83" t="s">
        <v>78</v>
      </c>
      <c r="Q314" s="83">
        <v>131.66800000000001</v>
      </c>
      <c r="R314" s="83" t="s">
        <v>78</v>
      </c>
      <c r="S314" s="83" t="s">
        <v>78</v>
      </c>
      <c r="T314" s="83" t="s">
        <v>78</v>
      </c>
      <c r="U314" s="83">
        <v>135.24600000000001</v>
      </c>
      <c r="V314" s="83" t="s">
        <v>78</v>
      </c>
      <c r="W314" s="83" t="s">
        <v>78</v>
      </c>
      <c r="X314" s="83" t="s">
        <v>78</v>
      </c>
      <c r="Y314" s="83">
        <v>149.00800000000001</v>
      </c>
      <c r="Z314" s="83" t="s">
        <v>78</v>
      </c>
      <c r="AA314" s="83" t="s">
        <v>78</v>
      </c>
      <c r="AB314" s="83" t="s">
        <v>78</v>
      </c>
      <c r="AC314" s="83">
        <v>142.958</v>
      </c>
      <c r="AD314" s="83" t="s">
        <v>78</v>
      </c>
      <c r="AE314" s="83" t="s">
        <v>78</v>
      </c>
      <c r="AF314" s="83" t="s">
        <v>78</v>
      </c>
      <c r="AG314" s="83">
        <v>127.10599999999999</v>
      </c>
      <c r="AH314" s="83" t="s">
        <v>78</v>
      </c>
      <c r="AI314" s="83" t="s">
        <v>78</v>
      </c>
      <c r="AJ314" s="132"/>
      <c r="AK314" s="132"/>
      <c r="AL314" s="132"/>
      <c r="AM314" s="132" t="s">
        <v>113</v>
      </c>
      <c r="AN314" s="132"/>
      <c r="AO314" s="132"/>
      <c r="AP314" s="132"/>
      <c r="AQ314" s="132"/>
      <c r="AR314" s="132"/>
      <c r="AS314" s="132" t="s">
        <v>113</v>
      </c>
      <c r="AT314" s="132"/>
      <c r="AU314" s="132"/>
      <c r="AV314" s="132"/>
      <c r="AW314" s="132"/>
      <c r="AX314" s="132"/>
      <c r="AY314" s="132"/>
      <c r="AZ314" s="132"/>
      <c r="BA314" s="132"/>
      <c r="BB314" s="132"/>
      <c r="BC314" s="132"/>
      <c r="BD314" s="132"/>
      <c r="BE314" s="132"/>
      <c r="BF314" s="132"/>
      <c r="BG314" s="132"/>
      <c r="BH314" s="132"/>
      <c r="BI314" s="132"/>
      <c r="BJ314" s="132"/>
      <c r="BK314" s="132"/>
      <c r="BL314" s="132"/>
      <c r="BM314" s="132"/>
      <c r="BN314" s="132"/>
      <c r="BO314" s="132"/>
      <c r="BP314" s="132"/>
      <c r="BQ314" s="132"/>
      <c r="BR314" s="132"/>
      <c r="BS314" s="132"/>
      <c r="BT314" s="132"/>
      <c r="BU314" s="132"/>
      <c r="BV314" s="132"/>
      <c r="BW314" s="132"/>
      <c r="BX314" s="132"/>
      <c r="BY314" s="132"/>
      <c r="BZ314" s="132"/>
    </row>
    <row r="315" spans="1:78" ht="45.75" customHeight="1">
      <c r="A315" s="134">
        <v>309</v>
      </c>
      <c r="B315" s="134" t="s">
        <v>1175</v>
      </c>
      <c r="C315" s="2">
        <v>42481</v>
      </c>
      <c r="D315" s="134" t="s">
        <v>446</v>
      </c>
      <c r="E315" s="134" t="s">
        <v>66</v>
      </c>
      <c r="F315" s="134" t="s">
        <v>1470</v>
      </c>
      <c r="G315" s="3" t="s">
        <v>1465</v>
      </c>
      <c r="H315" s="2">
        <v>41234</v>
      </c>
      <c r="I315" s="3" t="s">
        <v>1466</v>
      </c>
      <c r="J315" s="134" t="s">
        <v>63</v>
      </c>
      <c r="K315" s="4" t="s">
        <v>1467</v>
      </c>
      <c r="L315" s="8" t="s">
        <v>518</v>
      </c>
      <c r="M315" s="83" t="s">
        <v>78</v>
      </c>
      <c r="N315" s="83">
        <v>191.8</v>
      </c>
      <c r="O315" s="83" t="s">
        <v>78</v>
      </c>
      <c r="P315" s="83" t="s">
        <v>78</v>
      </c>
      <c r="Q315" s="83">
        <v>16</v>
      </c>
      <c r="R315" s="83" t="s">
        <v>78</v>
      </c>
      <c r="S315" s="83" t="s">
        <v>78</v>
      </c>
      <c r="T315" s="83" t="s">
        <v>78</v>
      </c>
      <c r="U315" s="83">
        <v>18</v>
      </c>
      <c r="V315" s="83" t="s">
        <v>78</v>
      </c>
      <c r="W315" s="83" t="s">
        <v>78</v>
      </c>
      <c r="X315" s="83" t="s">
        <v>78</v>
      </c>
      <c r="Y315" s="83">
        <v>20</v>
      </c>
      <c r="Z315" s="83" t="s">
        <v>78</v>
      </c>
      <c r="AA315" s="83" t="s">
        <v>78</v>
      </c>
      <c r="AB315" s="83" t="s">
        <v>78</v>
      </c>
      <c r="AC315" s="83">
        <v>22</v>
      </c>
      <c r="AD315" s="83" t="s">
        <v>78</v>
      </c>
      <c r="AE315" s="83" t="s">
        <v>78</v>
      </c>
      <c r="AF315" s="83" t="s">
        <v>78</v>
      </c>
      <c r="AG315" s="83">
        <v>24</v>
      </c>
      <c r="AH315" s="83" t="s">
        <v>78</v>
      </c>
      <c r="AI315" s="83" t="s">
        <v>78</v>
      </c>
      <c r="AJ315" s="132"/>
      <c r="AK315" s="132"/>
      <c r="AL315" s="132"/>
      <c r="AM315" s="132" t="s">
        <v>113</v>
      </c>
      <c r="AN315" s="132"/>
      <c r="AO315" s="132"/>
      <c r="AP315" s="132"/>
      <c r="AQ315" s="132"/>
      <c r="AR315" s="132"/>
      <c r="AS315" s="132" t="s">
        <v>113</v>
      </c>
      <c r="AT315" s="132"/>
      <c r="AU315" s="132"/>
      <c r="AV315" s="132"/>
      <c r="AW315" s="132"/>
      <c r="AX315" s="132"/>
      <c r="AY315" s="132"/>
      <c r="AZ315" s="132"/>
      <c r="BA315" s="132"/>
      <c r="BB315" s="132"/>
      <c r="BC315" s="132"/>
      <c r="BD315" s="132"/>
      <c r="BE315" s="132"/>
      <c r="BF315" s="132"/>
      <c r="BG315" s="132"/>
      <c r="BH315" s="132"/>
      <c r="BI315" s="132"/>
      <c r="BJ315" s="132"/>
      <c r="BK315" s="132"/>
      <c r="BL315" s="132"/>
      <c r="BM315" s="132"/>
      <c r="BN315" s="132"/>
      <c r="BO315" s="132"/>
      <c r="BP315" s="132"/>
      <c r="BQ315" s="132"/>
      <c r="BR315" s="132"/>
      <c r="BS315" s="132"/>
      <c r="BT315" s="132"/>
      <c r="BU315" s="132"/>
      <c r="BV315" s="132"/>
      <c r="BW315" s="132"/>
      <c r="BX315" s="132"/>
      <c r="BY315" s="132"/>
      <c r="BZ315" s="132"/>
    </row>
    <row r="316" spans="1:78" ht="45.75" customHeight="1">
      <c r="A316" s="134">
        <v>310</v>
      </c>
      <c r="B316" s="134" t="s">
        <v>1175</v>
      </c>
      <c r="C316" s="2">
        <v>42481</v>
      </c>
      <c r="D316" s="134" t="s">
        <v>446</v>
      </c>
      <c r="E316" s="134" t="s">
        <v>66</v>
      </c>
      <c r="F316" s="134" t="s">
        <v>490</v>
      </c>
      <c r="G316" s="3" t="s">
        <v>1465</v>
      </c>
      <c r="H316" s="2">
        <v>41234</v>
      </c>
      <c r="I316" s="3" t="s">
        <v>1466</v>
      </c>
      <c r="J316" s="134" t="s">
        <v>63</v>
      </c>
      <c r="K316" s="4" t="s">
        <v>1467</v>
      </c>
      <c r="L316" s="8" t="s">
        <v>518</v>
      </c>
      <c r="M316" s="83">
        <v>12101.64</v>
      </c>
      <c r="N316" s="83">
        <v>10728.17</v>
      </c>
      <c r="O316" s="83" t="s">
        <v>78</v>
      </c>
      <c r="P316" s="83">
        <v>1660.49</v>
      </c>
      <c r="Q316" s="83">
        <v>1198.2</v>
      </c>
      <c r="R316" s="83" t="s">
        <v>78</v>
      </c>
      <c r="S316" s="83" t="s">
        <v>78</v>
      </c>
      <c r="T316" s="83">
        <v>1582.45</v>
      </c>
      <c r="U316" s="83">
        <v>1192</v>
      </c>
      <c r="V316" s="83" t="s">
        <v>78</v>
      </c>
      <c r="W316" s="83" t="s">
        <v>78</v>
      </c>
      <c r="X316" s="83">
        <v>1460.13</v>
      </c>
      <c r="Y316" s="83">
        <v>1171.0899999999999</v>
      </c>
      <c r="Z316" s="83" t="s">
        <v>78</v>
      </c>
      <c r="AA316" s="83" t="s">
        <v>78</v>
      </c>
      <c r="AB316" s="83">
        <v>1342.27</v>
      </c>
      <c r="AC316" s="83">
        <v>1125.55</v>
      </c>
      <c r="AD316" s="83" t="s">
        <v>78</v>
      </c>
      <c r="AE316" s="83" t="s">
        <v>78</v>
      </c>
      <c r="AF316" s="83">
        <v>1261.52</v>
      </c>
      <c r="AG316" s="83">
        <v>1151.79</v>
      </c>
      <c r="AH316" s="83" t="s">
        <v>78</v>
      </c>
      <c r="AI316" s="83" t="s">
        <v>78</v>
      </c>
      <c r="AJ316" s="132" t="s">
        <v>113</v>
      </c>
      <c r="AK316" s="132" t="s">
        <v>113</v>
      </c>
      <c r="AL316" s="132" t="s">
        <v>113</v>
      </c>
      <c r="AM316" s="132" t="s">
        <v>113</v>
      </c>
      <c r="AN316" s="132"/>
      <c r="AO316" s="132" t="s">
        <v>113</v>
      </c>
      <c r="AP316" s="132"/>
      <c r="AQ316" s="132"/>
      <c r="AR316" s="132"/>
      <c r="AS316" s="132"/>
      <c r="AT316" s="132"/>
      <c r="AU316" s="132"/>
      <c r="AV316" s="132"/>
      <c r="AW316" s="132"/>
      <c r="AX316" s="132"/>
      <c r="AY316" s="132"/>
      <c r="AZ316" s="132"/>
      <c r="BA316" s="132"/>
      <c r="BB316" s="132"/>
      <c r="BC316" s="132"/>
      <c r="BD316" s="132"/>
      <c r="BE316" s="132"/>
      <c r="BF316" s="132"/>
      <c r="BG316" s="132"/>
      <c r="BH316" s="132"/>
      <c r="BI316" s="132" t="s">
        <v>113</v>
      </c>
      <c r="BJ316" s="132"/>
      <c r="BK316" s="132" t="s">
        <v>113</v>
      </c>
      <c r="BL316" s="132" t="s">
        <v>113</v>
      </c>
      <c r="BM316" s="132" t="s">
        <v>113</v>
      </c>
      <c r="BN316" s="132"/>
      <c r="BO316" s="132" t="s">
        <v>113</v>
      </c>
      <c r="BP316" s="132"/>
      <c r="BQ316" s="132" t="s">
        <v>113</v>
      </c>
      <c r="BR316" s="132"/>
      <c r="BS316" s="132"/>
      <c r="BT316" s="132"/>
      <c r="BU316" s="132"/>
      <c r="BV316" s="132"/>
      <c r="BW316" s="132"/>
      <c r="BX316" s="132"/>
      <c r="BY316" s="132"/>
      <c r="BZ316" s="132"/>
    </row>
    <row r="317" spans="1:78" ht="45.75" customHeight="1">
      <c r="A317" s="134">
        <v>311</v>
      </c>
      <c r="B317" s="134" t="s">
        <v>1175</v>
      </c>
      <c r="C317" s="2">
        <v>42481</v>
      </c>
      <c r="D317" s="134" t="s">
        <v>446</v>
      </c>
      <c r="E317" s="134" t="s">
        <v>66</v>
      </c>
      <c r="F317" s="134" t="s">
        <v>1471</v>
      </c>
      <c r="G317" s="3" t="s">
        <v>1465</v>
      </c>
      <c r="H317" s="2">
        <v>41234</v>
      </c>
      <c r="I317" s="3" t="s">
        <v>1466</v>
      </c>
      <c r="J317" s="134" t="s">
        <v>63</v>
      </c>
      <c r="K317" s="4" t="s">
        <v>1467</v>
      </c>
      <c r="L317" s="8" t="s">
        <v>518</v>
      </c>
      <c r="M317" s="83" t="s">
        <v>78</v>
      </c>
      <c r="N317" s="83">
        <v>1333.6</v>
      </c>
      <c r="O317" s="83" t="s">
        <v>78</v>
      </c>
      <c r="P317" s="83" t="s">
        <v>78</v>
      </c>
      <c r="Q317" s="83">
        <v>156.6</v>
      </c>
      <c r="R317" s="83" t="s">
        <v>78</v>
      </c>
      <c r="S317" s="83" t="s">
        <v>78</v>
      </c>
      <c r="T317" s="83" t="s">
        <v>78</v>
      </c>
      <c r="U317" s="83">
        <v>165</v>
      </c>
      <c r="V317" s="83" t="s">
        <v>78</v>
      </c>
      <c r="W317" s="83" t="s">
        <v>78</v>
      </c>
      <c r="X317" s="83" t="s">
        <v>78</v>
      </c>
      <c r="Y317" s="83">
        <v>174</v>
      </c>
      <c r="Z317" s="83" t="s">
        <v>78</v>
      </c>
      <c r="AA317" s="83" t="s">
        <v>78</v>
      </c>
      <c r="AB317" s="83" t="s">
        <v>78</v>
      </c>
      <c r="AC317" s="83">
        <v>184</v>
      </c>
      <c r="AD317" s="83" t="s">
        <v>78</v>
      </c>
      <c r="AE317" s="83" t="s">
        <v>78</v>
      </c>
      <c r="AF317" s="83" t="s">
        <v>78</v>
      </c>
      <c r="AG317" s="83">
        <v>215.5</v>
      </c>
      <c r="AH317" s="83" t="s">
        <v>78</v>
      </c>
      <c r="AI317" s="83" t="s">
        <v>78</v>
      </c>
      <c r="AJ317" s="132"/>
      <c r="AK317" s="132" t="s">
        <v>113</v>
      </c>
      <c r="AL317" s="132"/>
      <c r="AM317" s="132" t="s">
        <v>113</v>
      </c>
      <c r="AN317" s="132"/>
      <c r="AO317" s="132"/>
      <c r="AP317" s="132"/>
      <c r="AQ317" s="132"/>
      <c r="AR317" s="132"/>
      <c r="AS317" s="132" t="s">
        <v>113</v>
      </c>
      <c r="AT317" s="132"/>
      <c r="AU317" s="132"/>
      <c r="AV317" s="132"/>
      <c r="AW317" s="132"/>
      <c r="AX317" s="132"/>
      <c r="AY317" s="132"/>
      <c r="AZ317" s="132"/>
      <c r="BA317" s="132"/>
      <c r="BB317" s="132"/>
      <c r="BC317" s="132"/>
      <c r="BD317" s="132"/>
      <c r="BE317" s="132"/>
      <c r="BF317" s="132"/>
      <c r="BG317" s="132"/>
      <c r="BH317" s="132"/>
      <c r="BI317" s="132"/>
      <c r="BJ317" s="132"/>
      <c r="BK317" s="132" t="s">
        <v>113</v>
      </c>
      <c r="BL317" s="132" t="s">
        <v>113</v>
      </c>
      <c r="BM317" s="132"/>
      <c r="BN317" s="132"/>
      <c r="BO317" s="132"/>
      <c r="BP317" s="132"/>
      <c r="BQ317" s="132"/>
      <c r="BR317" s="132"/>
      <c r="BS317" s="132"/>
      <c r="BT317" s="132"/>
      <c r="BU317" s="132"/>
      <c r="BV317" s="132"/>
      <c r="BW317" s="132"/>
      <c r="BX317" s="132"/>
      <c r="BY317" s="132"/>
      <c r="BZ317" s="132"/>
    </row>
    <row r="318" spans="1:78" ht="45.75" customHeight="1">
      <c r="A318" s="134">
        <v>312</v>
      </c>
      <c r="B318" s="134" t="s">
        <v>1175</v>
      </c>
      <c r="C318" s="2">
        <v>42481</v>
      </c>
      <c r="D318" s="134" t="s">
        <v>446</v>
      </c>
      <c r="E318" s="134" t="s">
        <v>66</v>
      </c>
      <c r="F318" s="134" t="s">
        <v>464</v>
      </c>
      <c r="G318" s="3" t="s">
        <v>1465</v>
      </c>
      <c r="H318" s="2">
        <v>41234</v>
      </c>
      <c r="I318" s="3" t="s">
        <v>1466</v>
      </c>
      <c r="J318" s="134" t="s">
        <v>63</v>
      </c>
      <c r="K318" s="4" t="s">
        <v>1467</v>
      </c>
      <c r="L318" s="8" t="s">
        <v>518</v>
      </c>
      <c r="M318" s="83">
        <v>913.56399999999996</v>
      </c>
      <c r="N318" s="83">
        <v>505.089</v>
      </c>
      <c r="O318" s="83">
        <v>375.79899999999998</v>
      </c>
      <c r="P318" s="83">
        <v>111.017</v>
      </c>
      <c r="Q318" s="83">
        <v>61.997999999999998</v>
      </c>
      <c r="R318" s="83" t="s">
        <v>78</v>
      </c>
      <c r="S318" s="83">
        <v>46.52</v>
      </c>
      <c r="T318" s="83">
        <v>113.96899999999999</v>
      </c>
      <c r="U318" s="83">
        <v>64.557000000000002</v>
      </c>
      <c r="V318" s="83" t="s">
        <v>78</v>
      </c>
      <c r="W318" s="83">
        <v>46.893000000000001</v>
      </c>
      <c r="X318" s="83">
        <v>123.96299999999999</v>
      </c>
      <c r="Y318" s="83">
        <v>69.923000000000002</v>
      </c>
      <c r="Z318" s="83" t="s">
        <v>78</v>
      </c>
      <c r="AA318" s="83">
        <v>53.732999999999997</v>
      </c>
      <c r="AB318" s="83">
        <v>127.896</v>
      </c>
      <c r="AC318" s="83">
        <v>72.120999999999995</v>
      </c>
      <c r="AD318" s="83" t="s">
        <v>78</v>
      </c>
      <c r="AE318" s="83">
        <v>54.076999999999998</v>
      </c>
      <c r="AF318" s="83">
        <v>138.77199999999999</v>
      </c>
      <c r="AG318" s="83">
        <v>77.594999999999999</v>
      </c>
      <c r="AH318" s="83" t="s">
        <v>78</v>
      </c>
      <c r="AI318" s="83">
        <v>61.24</v>
      </c>
      <c r="AJ318" s="132" t="s">
        <v>113</v>
      </c>
      <c r="AK318" s="132" t="s">
        <v>113</v>
      </c>
      <c r="AL318" s="132"/>
      <c r="AM318" s="132"/>
      <c r="AN318" s="132"/>
      <c r="AO318" s="132" t="s">
        <v>113</v>
      </c>
      <c r="AP318" s="132"/>
      <c r="AQ318" s="132"/>
      <c r="AR318" s="132"/>
      <c r="AS318" s="132" t="s">
        <v>113</v>
      </c>
      <c r="AT318" s="132"/>
      <c r="AU318" s="132"/>
      <c r="AV318" s="132"/>
      <c r="AW318" s="132"/>
      <c r="AX318" s="132"/>
      <c r="AY318" s="132"/>
      <c r="AZ318" s="132"/>
      <c r="BA318" s="132"/>
      <c r="BB318" s="132"/>
      <c r="BC318" s="132"/>
      <c r="BD318" s="132"/>
      <c r="BE318" s="132"/>
      <c r="BF318" s="132"/>
      <c r="BG318" s="132"/>
      <c r="BH318" s="132"/>
      <c r="BI318" s="132"/>
      <c r="BJ318" s="132"/>
      <c r="BK318" s="132"/>
      <c r="BL318" s="132"/>
      <c r="BM318" s="132"/>
      <c r="BN318" s="132"/>
      <c r="BO318" s="132"/>
      <c r="BP318" s="132"/>
      <c r="BQ318" s="132"/>
      <c r="BR318" s="132"/>
      <c r="BS318" s="132"/>
      <c r="BT318" s="132"/>
      <c r="BU318" s="132"/>
      <c r="BV318" s="132"/>
      <c r="BW318" s="132"/>
      <c r="BX318" s="132"/>
      <c r="BY318" s="132"/>
      <c r="BZ318" s="132"/>
    </row>
    <row r="319" spans="1:78" ht="45.75" customHeight="1">
      <c r="A319" s="134">
        <v>313</v>
      </c>
      <c r="B319" s="134" t="s">
        <v>1175</v>
      </c>
      <c r="C319" s="2">
        <v>42481</v>
      </c>
      <c r="D319" s="134" t="s">
        <v>446</v>
      </c>
      <c r="E319" s="134" t="s">
        <v>66</v>
      </c>
      <c r="F319" s="134" t="s">
        <v>1472</v>
      </c>
      <c r="G319" s="3" t="s">
        <v>1465</v>
      </c>
      <c r="H319" s="2">
        <v>41234</v>
      </c>
      <c r="I319" s="3" t="s">
        <v>1466</v>
      </c>
      <c r="J319" s="134" t="s">
        <v>63</v>
      </c>
      <c r="K319" s="4" t="s">
        <v>1467</v>
      </c>
      <c r="L319" s="8" t="s">
        <v>518</v>
      </c>
      <c r="M319" s="83" t="s">
        <v>78</v>
      </c>
      <c r="N319" s="83">
        <v>1050.5</v>
      </c>
      <c r="O319" s="83" t="s">
        <v>78</v>
      </c>
      <c r="P319" s="83" t="s">
        <v>78</v>
      </c>
      <c r="Q319" s="83">
        <v>126.9</v>
      </c>
      <c r="R319" s="83" t="s">
        <v>78</v>
      </c>
      <c r="S319" s="83" t="s">
        <v>78</v>
      </c>
      <c r="T319" s="83" t="s">
        <v>78</v>
      </c>
      <c r="U319" s="83">
        <v>145.9</v>
      </c>
      <c r="V319" s="83" t="s">
        <v>78</v>
      </c>
      <c r="W319" s="83" t="s">
        <v>78</v>
      </c>
      <c r="X319" s="83" t="s">
        <v>78</v>
      </c>
      <c r="Y319" s="83">
        <v>168.1</v>
      </c>
      <c r="Z319" s="83" t="s">
        <v>78</v>
      </c>
      <c r="AA319" s="83" t="s">
        <v>78</v>
      </c>
      <c r="AB319" s="83" t="s">
        <v>78</v>
      </c>
      <c r="AC319" s="83">
        <v>171.8</v>
      </c>
      <c r="AD319" s="83" t="s">
        <v>78</v>
      </c>
      <c r="AE319" s="83" t="s">
        <v>78</v>
      </c>
      <c r="AF319" s="83" t="s">
        <v>78</v>
      </c>
      <c r="AG319" s="83">
        <v>191.5</v>
      </c>
      <c r="AH319" s="83" t="s">
        <v>78</v>
      </c>
      <c r="AI319" s="83" t="s">
        <v>78</v>
      </c>
      <c r="AJ319" s="132"/>
      <c r="AK319" s="132"/>
      <c r="AL319" s="132"/>
      <c r="AM319" s="132"/>
      <c r="AN319" s="132"/>
      <c r="AO319" s="132"/>
      <c r="AP319" s="132"/>
      <c r="AQ319" s="132"/>
      <c r="AR319" s="132"/>
      <c r="AS319" s="132" t="s">
        <v>113</v>
      </c>
      <c r="AT319" s="132"/>
      <c r="AU319" s="132"/>
      <c r="AV319" s="132"/>
      <c r="AW319" s="132"/>
      <c r="AX319" s="132"/>
      <c r="AY319" s="132"/>
      <c r="AZ319" s="132"/>
      <c r="BA319" s="132"/>
      <c r="BB319" s="132"/>
      <c r="BC319" s="132"/>
      <c r="BD319" s="132"/>
      <c r="BE319" s="132"/>
      <c r="BF319" s="132"/>
      <c r="BG319" s="132"/>
      <c r="BH319" s="132"/>
      <c r="BI319" s="132"/>
      <c r="BJ319" s="132"/>
      <c r="BK319" s="132"/>
      <c r="BL319" s="132"/>
      <c r="BM319" s="132" t="s">
        <v>113</v>
      </c>
      <c r="BN319" s="132"/>
      <c r="BO319" s="132"/>
      <c r="BP319" s="132"/>
      <c r="BQ319" s="132"/>
      <c r="BR319" s="132"/>
      <c r="BS319" s="132"/>
      <c r="BT319" s="132"/>
      <c r="BU319" s="132"/>
      <c r="BV319" s="132"/>
      <c r="BW319" s="132"/>
      <c r="BX319" s="132"/>
      <c r="BY319" s="132"/>
      <c r="BZ319" s="132"/>
    </row>
    <row r="320" spans="1:78" ht="45.75" customHeight="1">
      <c r="A320" s="134">
        <v>314</v>
      </c>
      <c r="B320" s="134" t="s">
        <v>1175</v>
      </c>
      <c r="C320" s="2">
        <v>42481</v>
      </c>
      <c r="D320" s="134" t="s">
        <v>446</v>
      </c>
      <c r="E320" s="134" t="s">
        <v>66</v>
      </c>
      <c r="F320" s="134" t="s">
        <v>462</v>
      </c>
      <c r="G320" s="3" t="s">
        <v>1465</v>
      </c>
      <c r="H320" s="2">
        <v>41234</v>
      </c>
      <c r="I320" s="3" t="s">
        <v>1466</v>
      </c>
      <c r="J320" s="134" t="s">
        <v>63</v>
      </c>
      <c r="K320" s="4" t="s">
        <v>1467</v>
      </c>
      <c r="L320" s="8" t="s">
        <v>518</v>
      </c>
      <c r="M320" s="83">
        <v>69.099999999999994</v>
      </c>
      <c r="N320" s="83">
        <v>257.82</v>
      </c>
      <c r="O320" s="83">
        <v>65.599999999999994</v>
      </c>
      <c r="P320" s="83">
        <v>7.2</v>
      </c>
      <c r="Q320" s="83">
        <v>27.5</v>
      </c>
      <c r="R320" s="83" t="s">
        <v>78</v>
      </c>
      <c r="S320" s="83">
        <v>16.399999999999999</v>
      </c>
      <c r="T320" s="83">
        <v>26.7</v>
      </c>
      <c r="U320" s="83">
        <v>38.200000000000003</v>
      </c>
      <c r="V320" s="83" t="s">
        <v>78</v>
      </c>
      <c r="W320" s="83">
        <v>16.399999999999999</v>
      </c>
      <c r="X320" s="83">
        <v>20.8</v>
      </c>
      <c r="Y320" s="83">
        <v>22.7</v>
      </c>
      <c r="Z320" s="83" t="s">
        <v>78</v>
      </c>
      <c r="AA320" s="83" t="s">
        <v>78</v>
      </c>
      <c r="AB320" s="83">
        <v>7.2</v>
      </c>
      <c r="AC320" s="83">
        <v>28.1</v>
      </c>
      <c r="AD320" s="83" t="s">
        <v>78</v>
      </c>
      <c r="AE320" s="83">
        <v>16.399999999999999</v>
      </c>
      <c r="AF320" s="83">
        <v>7.2</v>
      </c>
      <c r="AG320" s="83">
        <v>28.3</v>
      </c>
      <c r="AH320" s="83" t="s">
        <v>78</v>
      </c>
      <c r="AI320" s="83">
        <v>16.399999999999999</v>
      </c>
      <c r="AJ320" s="132"/>
      <c r="AK320" s="132" t="s">
        <v>113</v>
      </c>
      <c r="AL320" s="132"/>
      <c r="AM320" s="132"/>
      <c r="AN320" s="132"/>
      <c r="AO320" s="132"/>
      <c r="AP320" s="132"/>
      <c r="AQ320" s="132"/>
      <c r="AR320" s="132" t="s">
        <v>113</v>
      </c>
      <c r="AS320" s="132"/>
      <c r="AT320" s="132"/>
      <c r="AU320" s="132"/>
      <c r="AV320" s="132"/>
      <c r="AW320" s="132"/>
      <c r="AX320" s="132"/>
      <c r="AY320" s="132"/>
      <c r="AZ320" s="132"/>
      <c r="BA320" s="132"/>
      <c r="BB320" s="132"/>
      <c r="BC320" s="132"/>
      <c r="BD320" s="132"/>
      <c r="BE320" s="132"/>
      <c r="BF320" s="132"/>
      <c r="BG320" s="132"/>
      <c r="BH320" s="132"/>
      <c r="BI320" s="132"/>
      <c r="BJ320" s="132"/>
      <c r="BK320" s="132"/>
      <c r="BL320" s="132"/>
      <c r="BM320" s="132"/>
      <c r="BN320" s="132"/>
      <c r="BO320" s="132"/>
      <c r="BP320" s="132"/>
      <c r="BQ320" s="132"/>
      <c r="BR320" s="132"/>
      <c r="BS320" s="132"/>
      <c r="BT320" s="132"/>
      <c r="BU320" s="132"/>
      <c r="BV320" s="132"/>
      <c r="BW320" s="132"/>
      <c r="BX320" s="132"/>
      <c r="BY320" s="132"/>
      <c r="BZ320" s="132"/>
    </row>
    <row r="321" spans="1:78" ht="45.75" customHeight="1">
      <c r="A321" s="134">
        <v>315</v>
      </c>
      <c r="B321" s="134" t="s">
        <v>1169</v>
      </c>
      <c r="C321" s="2">
        <v>42481</v>
      </c>
      <c r="D321" s="134" t="s">
        <v>446</v>
      </c>
      <c r="E321" s="134" t="s">
        <v>66</v>
      </c>
      <c r="F321" s="134" t="s">
        <v>1474</v>
      </c>
      <c r="G321" s="3" t="s">
        <v>1475</v>
      </c>
      <c r="H321" s="2">
        <v>41547</v>
      </c>
      <c r="I321" s="3" t="s">
        <v>1476</v>
      </c>
      <c r="J321" s="134" t="s">
        <v>108</v>
      </c>
      <c r="K321" s="4" t="s">
        <v>1477</v>
      </c>
      <c r="L321" s="8" t="s">
        <v>76</v>
      </c>
      <c r="M321" s="83">
        <v>1140628.3999999999</v>
      </c>
      <c r="N321" s="83">
        <v>2865233.1</v>
      </c>
      <c r="O321" s="83">
        <v>433128.3</v>
      </c>
      <c r="P321" s="83">
        <v>173950.2</v>
      </c>
      <c r="Q321" s="83">
        <v>317456.7</v>
      </c>
      <c r="R321" s="83" t="s">
        <v>78</v>
      </c>
      <c r="S321" s="83">
        <v>40822</v>
      </c>
      <c r="T321" s="83">
        <v>192864</v>
      </c>
      <c r="U321" s="83">
        <v>302166.8</v>
      </c>
      <c r="V321" s="83" t="s">
        <v>78</v>
      </c>
      <c r="W321" s="83">
        <v>57523</v>
      </c>
      <c r="X321" s="83">
        <v>189395.1</v>
      </c>
      <c r="Y321" s="83">
        <v>301852.90000000002</v>
      </c>
      <c r="Z321" s="83" t="s">
        <v>78</v>
      </c>
      <c r="AA321" s="83">
        <v>56216</v>
      </c>
      <c r="AB321" s="83">
        <v>191912.6</v>
      </c>
      <c r="AC321" s="83">
        <v>533439.9</v>
      </c>
      <c r="AD321" s="83" t="s">
        <v>78</v>
      </c>
      <c r="AE321" s="83">
        <v>67819.600000000006</v>
      </c>
      <c r="AF321" s="83">
        <v>193929.60000000001</v>
      </c>
      <c r="AG321" s="83">
        <v>545790.4</v>
      </c>
      <c r="AH321" s="83" t="s">
        <v>78</v>
      </c>
      <c r="AI321" s="83">
        <v>77986.899999999994</v>
      </c>
      <c r="AJ321" s="132" t="s">
        <v>113</v>
      </c>
      <c r="AK321" s="132" t="s">
        <v>113</v>
      </c>
      <c r="AL321" s="132"/>
      <c r="AM321" s="132" t="s">
        <v>113</v>
      </c>
      <c r="AN321" s="132" t="s">
        <v>113</v>
      </c>
      <c r="AO321" s="132" t="s">
        <v>113</v>
      </c>
      <c r="AP321" s="132"/>
      <c r="AQ321" s="132"/>
      <c r="AR321" s="132"/>
      <c r="AS321" s="132" t="s">
        <v>113</v>
      </c>
      <c r="AT321" s="132" t="s">
        <v>113</v>
      </c>
      <c r="AU321" s="132" t="s">
        <v>113</v>
      </c>
      <c r="AV321" s="132"/>
      <c r="AW321" s="132" t="s">
        <v>113</v>
      </c>
      <c r="AX321" s="132"/>
      <c r="AY321" s="132"/>
      <c r="AZ321" s="132"/>
      <c r="BA321" s="132"/>
      <c r="BB321" s="132"/>
      <c r="BC321" s="132"/>
      <c r="BD321" s="132"/>
      <c r="BE321" s="132"/>
      <c r="BF321" s="132"/>
      <c r="BG321" s="132"/>
      <c r="BH321" s="132"/>
      <c r="BI321" s="132"/>
      <c r="BJ321" s="132"/>
      <c r="BK321" s="132" t="s">
        <v>113</v>
      </c>
      <c r="BL321" s="132" t="s">
        <v>113</v>
      </c>
      <c r="BM321" s="132" t="s">
        <v>113</v>
      </c>
      <c r="BN321" s="132"/>
      <c r="BO321" s="132"/>
      <c r="BP321" s="132"/>
      <c r="BQ321" s="132"/>
      <c r="BR321" s="132"/>
      <c r="BS321" s="132"/>
      <c r="BT321" s="132"/>
      <c r="BU321" s="132"/>
      <c r="BV321" s="132"/>
      <c r="BW321" s="132"/>
      <c r="BX321" s="132"/>
      <c r="BY321" s="132"/>
      <c r="BZ321" s="132"/>
    </row>
    <row r="322" spans="1:78" ht="45.75" customHeight="1">
      <c r="A322" s="134">
        <v>316</v>
      </c>
      <c r="B322" s="134" t="s">
        <v>1169</v>
      </c>
      <c r="C322" s="2">
        <v>42481</v>
      </c>
      <c r="D322" s="134" t="s">
        <v>446</v>
      </c>
      <c r="E322" s="134" t="s">
        <v>66</v>
      </c>
      <c r="F322" s="134" t="s">
        <v>1478</v>
      </c>
      <c r="G322" s="3" t="s">
        <v>1475</v>
      </c>
      <c r="H322" s="2">
        <v>41547</v>
      </c>
      <c r="I322" s="3" t="s">
        <v>1476</v>
      </c>
      <c r="J322" s="134" t="s">
        <v>1479</v>
      </c>
      <c r="K322" s="4" t="s">
        <v>1477</v>
      </c>
      <c r="L322" s="8" t="s">
        <v>76</v>
      </c>
      <c r="M322" s="83">
        <v>18405</v>
      </c>
      <c r="N322" s="83">
        <f>81294.8+4227</f>
        <v>85521.8</v>
      </c>
      <c r="O322" s="83">
        <v>21408.400000000001</v>
      </c>
      <c r="P322" s="83">
        <v>3297</v>
      </c>
      <c r="Q322" s="83">
        <v>2500</v>
      </c>
      <c r="R322" s="83" t="s">
        <v>78</v>
      </c>
      <c r="S322" s="83">
        <v>3286.4</v>
      </c>
      <c r="T322" s="83">
        <v>3297</v>
      </c>
      <c r="U322" s="83">
        <v>2500</v>
      </c>
      <c r="V322" s="83" t="s">
        <v>78</v>
      </c>
      <c r="W322" s="83">
        <v>3286.4</v>
      </c>
      <c r="X322" s="83">
        <v>3297</v>
      </c>
      <c r="Y322" s="83">
        <v>2500</v>
      </c>
      <c r="Z322" s="83" t="s">
        <v>78</v>
      </c>
      <c r="AA322" s="83">
        <v>3286.4</v>
      </c>
      <c r="AB322" s="83">
        <v>4737</v>
      </c>
      <c r="AC322" s="83">
        <v>66028.5</v>
      </c>
      <c r="AD322" s="83">
        <v>3907</v>
      </c>
      <c r="AE322" s="83">
        <v>4656.3999999999996</v>
      </c>
      <c r="AF322" s="83">
        <v>3777</v>
      </c>
      <c r="AG322" s="83">
        <v>4851.3</v>
      </c>
      <c r="AH322" s="83">
        <v>320</v>
      </c>
      <c r="AI322" s="83">
        <v>3606.4</v>
      </c>
      <c r="AJ322" s="132"/>
      <c r="AK322" s="132"/>
      <c r="AL322" s="132"/>
      <c r="AM322" s="132"/>
      <c r="AN322" s="132"/>
      <c r="AO322" s="132"/>
      <c r="AP322" s="132"/>
      <c r="AQ322" s="132"/>
      <c r="AR322" s="132"/>
      <c r="AS322" s="132"/>
      <c r="AT322" s="132"/>
      <c r="AU322" s="132"/>
      <c r="AV322" s="132"/>
      <c r="AW322" s="132"/>
      <c r="AX322" s="132"/>
      <c r="AY322" s="132"/>
      <c r="AZ322" s="132"/>
      <c r="BA322" s="132"/>
      <c r="BB322" s="132"/>
      <c r="BC322" s="132"/>
      <c r="BD322" s="132"/>
      <c r="BE322" s="132"/>
      <c r="BF322" s="132"/>
      <c r="BG322" s="132"/>
      <c r="BH322" s="132"/>
      <c r="BI322" s="132"/>
      <c r="BJ322" s="132"/>
      <c r="BK322" s="132"/>
      <c r="BL322" s="132"/>
      <c r="BM322" s="132"/>
      <c r="BN322" s="132"/>
      <c r="BO322" s="132"/>
      <c r="BP322" s="132"/>
      <c r="BQ322" s="132"/>
      <c r="BR322" s="132"/>
      <c r="BS322" s="132"/>
      <c r="BT322" s="132"/>
      <c r="BU322" s="132"/>
      <c r="BV322" s="132"/>
      <c r="BW322" s="132"/>
      <c r="BX322" s="132"/>
      <c r="BY322" s="132"/>
      <c r="BZ322" s="132"/>
    </row>
    <row r="323" spans="1:78" ht="45.75" customHeight="1">
      <c r="A323" s="134">
        <v>317</v>
      </c>
      <c r="B323" s="134" t="s">
        <v>1196</v>
      </c>
      <c r="C323" s="2">
        <v>42481</v>
      </c>
      <c r="D323" s="134" t="s">
        <v>446</v>
      </c>
      <c r="E323" s="134" t="s">
        <v>66</v>
      </c>
      <c r="F323" s="134" t="s">
        <v>1480</v>
      </c>
      <c r="G323" s="3" t="s">
        <v>1481</v>
      </c>
      <c r="H323" s="2">
        <v>41598</v>
      </c>
      <c r="I323" s="3" t="s">
        <v>1482</v>
      </c>
      <c r="J323" s="134" t="s">
        <v>108</v>
      </c>
      <c r="K323" s="4" t="s">
        <v>1483</v>
      </c>
      <c r="L323" s="8" t="s">
        <v>76</v>
      </c>
      <c r="M323" s="83">
        <v>1713535.3</v>
      </c>
      <c r="N323" s="83">
        <v>4019193.5</v>
      </c>
      <c r="O323" s="83" t="s">
        <v>78</v>
      </c>
      <c r="P323" s="83">
        <v>159740.5</v>
      </c>
      <c r="Q323" s="83">
        <v>343836.3</v>
      </c>
      <c r="R323" s="83" t="s">
        <v>78</v>
      </c>
      <c r="S323" s="83" t="s">
        <v>78</v>
      </c>
      <c r="T323" s="83">
        <v>232567</v>
      </c>
      <c r="U323" s="83">
        <v>361908.6</v>
      </c>
      <c r="V323" s="83" t="s">
        <v>78</v>
      </c>
      <c r="W323" s="83" t="s">
        <v>78</v>
      </c>
      <c r="X323" s="83" t="s">
        <v>78</v>
      </c>
      <c r="Y323" s="83">
        <v>830370</v>
      </c>
      <c r="Z323" s="83" t="s">
        <v>78</v>
      </c>
      <c r="AA323" s="83" t="s">
        <v>78</v>
      </c>
      <c r="AB323" s="83" t="s">
        <v>78</v>
      </c>
      <c r="AC323" s="83">
        <v>875330</v>
      </c>
      <c r="AD323" s="83" t="s">
        <v>78</v>
      </c>
      <c r="AE323" s="83" t="s">
        <v>78</v>
      </c>
      <c r="AF323" s="83" t="s">
        <v>78</v>
      </c>
      <c r="AG323" s="83">
        <v>917220</v>
      </c>
      <c r="AH323" s="83" t="s">
        <v>78</v>
      </c>
      <c r="AI323" s="83" t="s">
        <v>78</v>
      </c>
      <c r="AJ323" s="132" t="s">
        <v>113</v>
      </c>
      <c r="AK323" s="132" t="s">
        <v>113</v>
      </c>
      <c r="AL323" s="132" t="s">
        <v>113</v>
      </c>
      <c r="AM323" s="132" t="s">
        <v>113</v>
      </c>
      <c r="AN323" s="132"/>
      <c r="AO323" s="132"/>
      <c r="AP323" s="132"/>
      <c r="AQ323" s="132"/>
      <c r="AR323" s="132" t="s">
        <v>113</v>
      </c>
      <c r="AS323" s="132" t="s">
        <v>113</v>
      </c>
      <c r="AT323" s="132" t="s">
        <v>113</v>
      </c>
      <c r="AU323" s="132"/>
      <c r="AV323" s="132" t="s">
        <v>113</v>
      </c>
      <c r="AW323" s="132" t="s">
        <v>113</v>
      </c>
      <c r="AX323" s="132"/>
      <c r="AY323" s="132" t="s">
        <v>113</v>
      </c>
      <c r="AZ323" s="132"/>
      <c r="BA323" s="132" t="s">
        <v>113</v>
      </c>
      <c r="BB323" s="132"/>
      <c r="BC323" s="132"/>
      <c r="BD323" s="132"/>
      <c r="BE323" s="132"/>
      <c r="BF323" s="132"/>
      <c r="BG323" s="132"/>
      <c r="BH323" s="132"/>
      <c r="BI323" s="132"/>
      <c r="BJ323" s="132"/>
      <c r="BK323" s="132" t="s">
        <v>113</v>
      </c>
      <c r="BL323" s="132"/>
      <c r="BM323" s="132" t="s">
        <v>113</v>
      </c>
      <c r="BN323" s="132" t="s">
        <v>113</v>
      </c>
      <c r="BO323" s="132"/>
      <c r="BP323" s="132"/>
      <c r="BQ323" s="132"/>
      <c r="BR323" s="132"/>
      <c r="BS323" s="132"/>
      <c r="BT323" s="132"/>
      <c r="BU323" s="132"/>
      <c r="BV323" s="132"/>
      <c r="BW323" s="132"/>
      <c r="BX323" s="132"/>
      <c r="BY323" s="132"/>
      <c r="BZ323" s="132"/>
    </row>
    <row r="324" spans="1:78" ht="45.75" customHeight="1">
      <c r="A324" s="134">
        <v>318</v>
      </c>
      <c r="B324" s="134" t="s">
        <v>1196</v>
      </c>
      <c r="C324" s="2">
        <v>42481</v>
      </c>
      <c r="D324" s="134" t="s">
        <v>446</v>
      </c>
      <c r="E324" s="134" t="s">
        <v>66</v>
      </c>
      <c r="F324" s="134" t="s">
        <v>1484</v>
      </c>
      <c r="G324" s="3" t="s">
        <v>1481</v>
      </c>
      <c r="H324" s="2">
        <v>41598</v>
      </c>
      <c r="I324" s="3" t="s">
        <v>1482</v>
      </c>
      <c r="J324" s="134" t="s">
        <v>108</v>
      </c>
      <c r="K324" s="4" t="s">
        <v>1483</v>
      </c>
      <c r="L324" s="8" t="s">
        <v>76</v>
      </c>
      <c r="M324" s="83">
        <v>237442.2</v>
      </c>
      <c r="N324" s="83">
        <f>1369884.6+55271.5</f>
        <v>1425156.1</v>
      </c>
      <c r="O324" s="83">
        <v>134034.6</v>
      </c>
      <c r="P324" s="83" t="s">
        <v>78</v>
      </c>
      <c r="Q324" s="83">
        <v>133989</v>
      </c>
      <c r="R324" s="83">
        <v>3952</v>
      </c>
      <c r="S324" s="83">
        <v>9648</v>
      </c>
      <c r="T324" s="83" t="s">
        <v>78</v>
      </c>
      <c r="U324" s="83">
        <v>142925</v>
      </c>
      <c r="V324" s="83">
        <v>8790</v>
      </c>
      <c r="W324" s="83">
        <v>15774</v>
      </c>
      <c r="X324" s="83" t="s">
        <v>78</v>
      </c>
      <c r="Y324" s="83">
        <v>258500</v>
      </c>
      <c r="Z324" s="83">
        <v>9037</v>
      </c>
      <c r="AA324" s="83">
        <v>16789</v>
      </c>
      <c r="AB324" s="83" t="s">
        <v>78</v>
      </c>
      <c r="AC324" s="83">
        <v>268400</v>
      </c>
      <c r="AD324" s="83">
        <v>9300</v>
      </c>
      <c r="AE324" s="83">
        <v>17894</v>
      </c>
      <c r="AF324" s="83" t="s">
        <v>78</v>
      </c>
      <c r="AG324" s="83">
        <v>283200</v>
      </c>
      <c r="AH324" s="83">
        <v>9711</v>
      </c>
      <c r="AI324" s="83">
        <v>19390</v>
      </c>
      <c r="AJ324" s="132"/>
      <c r="AK324" s="132"/>
      <c r="AL324" s="132"/>
      <c r="AM324" s="132"/>
      <c r="AN324" s="132"/>
      <c r="AO324" s="132"/>
      <c r="AP324" s="132"/>
      <c r="AQ324" s="132"/>
      <c r="AR324" s="132"/>
      <c r="AS324" s="132"/>
      <c r="AT324" s="132"/>
      <c r="AU324" s="132"/>
      <c r="AV324" s="132"/>
      <c r="AW324" s="132"/>
      <c r="AX324" s="132"/>
      <c r="AY324" s="132"/>
      <c r="AZ324" s="132"/>
      <c r="BA324" s="132"/>
      <c r="BB324" s="132"/>
      <c r="BC324" s="132"/>
      <c r="BD324" s="132"/>
      <c r="BE324" s="132"/>
      <c r="BF324" s="132"/>
      <c r="BG324" s="132"/>
      <c r="BH324" s="132"/>
      <c r="BI324" s="132"/>
      <c r="BJ324" s="132"/>
      <c r="BK324" s="132"/>
      <c r="BL324" s="132"/>
      <c r="BM324" s="132"/>
      <c r="BN324" s="132"/>
      <c r="BO324" s="132"/>
      <c r="BP324" s="132"/>
      <c r="BQ324" s="132"/>
      <c r="BR324" s="132"/>
      <c r="BS324" s="132"/>
      <c r="BT324" s="132"/>
      <c r="BU324" s="132"/>
      <c r="BV324" s="132"/>
      <c r="BW324" s="132"/>
      <c r="BX324" s="132"/>
      <c r="BY324" s="132"/>
      <c r="BZ324" s="132"/>
    </row>
    <row r="325" spans="1:78" ht="45.75" customHeight="1">
      <c r="A325" s="134">
        <v>319</v>
      </c>
      <c r="B325" s="134" t="s">
        <v>1196</v>
      </c>
      <c r="C325" s="2">
        <v>42481</v>
      </c>
      <c r="D325" s="134" t="s">
        <v>446</v>
      </c>
      <c r="E325" s="134" t="s">
        <v>66</v>
      </c>
      <c r="F325" s="134" t="s">
        <v>1485</v>
      </c>
      <c r="G325" s="3" t="s">
        <v>1481</v>
      </c>
      <c r="H325" s="2">
        <v>41598</v>
      </c>
      <c r="I325" s="3" t="s">
        <v>1482</v>
      </c>
      <c r="J325" s="134" t="s">
        <v>108</v>
      </c>
      <c r="K325" s="4" t="s">
        <v>1483</v>
      </c>
      <c r="L325" s="8" t="s">
        <v>76</v>
      </c>
      <c r="M325" s="83">
        <v>28624.799999999999</v>
      </c>
      <c r="N325" s="83">
        <v>31817</v>
      </c>
      <c r="O325" s="83" t="s">
        <v>78</v>
      </c>
      <c r="P325" s="83" t="s">
        <v>78</v>
      </c>
      <c r="Q325" s="83">
        <v>22564</v>
      </c>
      <c r="R325" s="83" t="s">
        <v>78</v>
      </c>
      <c r="S325" s="83" t="s">
        <v>78</v>
      </c>
      <c r="T325" s="83" t="s">
        <v>78</v>
      </c>
      <c r="U325" s="83">
        <v>1279</v>
      </c>
      <c r="V325" s="83" t="s">
        <v>78</v>
      </c>
      <c r="W325" s="83" t="s">
        <v>78</v>
      </c>
      <c r="X325" s="83" t="s">
        <v>78</v>
      </c>
      <c r="Y325" s="83" t="s">
        <v>78</v>
      </c>
      <c r="Z325" s="83" t="s">
        <v>78</v>
      </c>
      <c r="AA325" s="83" t="s">
        <v>78</v>
      </c>
      <c r="AB325" s="83" t="s">
        <v>78</v>
      </c>
      <c r="AC325" s="83" t="s">
        <v>78</v>
      </c>
      <c r="AD325" s="83" t="s">
        <v>78</v>
      </c>
      <c r="AE325" s="83" t="s">
        <v>78</v>
      </c>
      <c r="AF325" s="83" t="s">
        <v>78</v>
      </c>
      <c r="AG325" s="83" t="s">
        <v>78</v>
      </c>
      <c r="AH325" s="83" t="s">
        <v>78</v>
      </c>
      <c r="AI325" s="83" t="s">
        <v>78</v>
      </c>
      <c r="AJ325" s="132" t="s">
        <v>113</v>
      </c>
      <c r="AK325" s="132" t="s">
        <v>113</v>
      </c>
      <c r="AL325" s="132"/>
      <c r="AM325" s="132"/>
      <c r="AN325" s="132"/>
      <c r="AO325" s="132" t="s">
        <v>113</v>
      </c>
      <c r="AP325" s="132"/>
      <c r="AQ325" s="132"/>
      <c r="AR325" s="132"/>
      <c r="AS325" s="132" t="s">
        <v>113</v>
      </c>
      <c r="AT325" s="132"/>
      <c r="AU325" s="132"/>
      <c r="AV325" s="132"/>
      <c r="AW325" s="132"/>
      <c r="AX325" s="132"/>
      <c r="AY325" s="132"/>
      <c r="AZ325" s="132"/>
      <c r="BA325" s="132"/>
      <c r="BB325" s="132"/>
      <c r="BC325" s="132"/>
      <c r="BD325" s="132"/>
      <c r="BE325" s="132"/>
      <c r="BF325" s="132"/>
      <c r="BG325" s="132"/>
      <c r="BH325" s="132"/>
      <c r="BI325" s="132"/>
      <c r="BJ325" s="132"/>
      <c r="BK325" s="132"/>
      <c r="BL325" s="132"/>
      <c r="BM325" s="132"/>
      <c r="BN325" s="132"/>
      <c r="BO325" s="132"/>
      <c r="BP325" s="132"/>
      <c r="BQ325" s="132"/>
      <c r="BR325" s="132"/>
      <c r="BS325" s="132"/>
      <c r="BT325" s="132"/>
      <c r="BU325" s="132"/>
      <c r="BV325" s="132"/>
      <c r="BW325" s="132"/>
      <c r="BX325" s="132"/>
      <c r="BY325" s="132"/>
      <c r="BZ325" s="132"/>
    </row>
    <row r="326" spans="1:78" ht="45.75" customHeight="1">
      <c r="A326" s="134">
        <v>320</v>
      </c>
      <c r="B326" s="134" t="s">
        <v>1196</v>
      </c>
      <c r="C326" s="2">
        <v>42481</v>
      </c>
      <c r="D326" s="134" t="s">
        <v>446</v>
      </c>
      <c r="E326" s="134" t="s">
        <v>445</v>
      </c>
      <c r="F326" s="134" t="s">
        <v>1486</v>
      </c>
      <c r="G326" s="3" t="s">
        <v>1481</v>
      </c>
      <c r="H326" s="2">
        <v>41598</v>
      </c>
      <c r="I326" s="3" t="s">
        <v>1482</v>
      </c>
      <c r="J326" s="134" t="s">
        <v>86</v>
      </c>
      <c r="K326" s="4" t="s">
        <v>1483</v>
      </c>
      <c r="L326" s="8" t="s">
        <v>76</v>
      </c>
      <c r="M326" s="83">
        <v>79348</v>
      </c>
      <c r="N326" s="83">
        <v>102512</v>
      </c>
      <c r="O326" s="83">
        <v>490000</v>
      </c>
      <c r="P326" s="83" t="s">
        <v>78</v>
      </c>
      <c r="Q326" s="83">
        <v>23000</v>
      </c>
      <c r="R326" s="83" t="s">
        <v>78</v>
      </c>
      <c r="S326" s="83">
        <v>9600000</v>
      </c>
      <c r="T326" s="83" t="s">
        <v>78</v>
      </c>
      <c r="U326" s="83">
        <v>23000</v>
      </c>
      <c r="V326" s="83" t="s">
        <v>78</v>
      </c>
      <c r="W326" s="83">
        <v>98000</v>
      </c>
      <c r="X326" s="83" t="s">
        <v>78</v>
      </c>
      <c r="Y326" s="83" t="s">
        <v>78</v>
      </c>
      <c r="Z326" s="83" t="s">
        <v>78</v>
      </c>
      <c r="AA326" s="83" t="s">
        <v>78</v>
      </c>
      <c r="AB326" s="83" t="s">
        <v>78</v>
      </c>
      <c r="AC326" s="83" t="s">
        <v>78</v>
      </c>
      <c r="AD326" s="83" t="s">
        <v>78</v>
      </c>
      <c r="AE326" s="83" t="s">
        <v>78</v>
      </c>
      <c r="AF326" s="83" t="s">
        <v>78</v>
      </c>
      <c r="AG326" s="83" t="s">
        <v>78</v>
      </c>
      <c r="AH326" s="83" t="s">
        <v>78</v>
      </c>
      <c r="AI326" s="83" t="s">
        <v>78</v>
      </c>
      <c r="AJ326" s="132"/>
      <c r="AK326" s="132"/>
      <c r="AL326" s="132"/>
      <c r="AM326" s="132" t="s">
        <v>113</v>
      </c>
      <c r="AN326" s="132"/>
      <c r="AO326" s="132"/>
      <c r="AP326" s="132"/>
      <c r="AQ326" s="132"/>
      <c r="AR326" s="132"/>
      <c r="AS326" s="132" t="s">
        <v>113</v>
      </c>
      <c r="AT326" s="132"/>
      <c r="AU326" s="132"/>
      <c r="AV326" s="132"/>
      <c r="AW326" s="132"/>
      <c r="AX326" s="132"/>
      <c r="AY326" s="132"/>
      <c r="AZ326" s="132"/>
      <c r="BA326" s="132"/>
      <c r="BB326" s="132"/>
      <c r="BC326" s="132"/>
      <c r="BD326" s="132"/>
      <c r="BE326" s="132"/>
      <c r="BF326" s="132"/>
      <c r="BG326" s="132" t="s">
        <v>113</v>
      </c>
      <c r="BH326" s="132"/>
      <c r="BI326" s="132"/>
      <c r="BJ326" s="132"/>
      <c r="BK326" s="132"/>
      <c r="BL326" s="132"/>
      <c r="BM326" s="132"/>
      <c r="BN326" s="132"/>
      <c r="BO326" s="132"/>
      <c r="BP326" s="132"/>
      <c r="BQ326" s="132"/>
      <c r="BR326" s="132"/>
      <c r="BS326" s="132"/>
      <c r="BT326" s="132"/>
      <c r="BU326" s="132"/>
      <c r="BV326" s="132"/>
      <c r="BW326" s="132"/>
      <c r="BX326" s="132"/>
      <c r="BY326" s="132"/>
      <c r="BZ326" s="132"/>
    </row>
    <row r="327" spans="1:78" ht="45.75" customHeight="1">
      <c r="A327" s="134">
        <v>321</v>
      </c>
      <c r="B327" s="134" t="s">
        <v>1196</v>
      </c>
      <c r="C327" s="2">
        <v>42481</v>
      </c>
      <c r="D327" s="134" t="s">
        <v>446</v>
      </c>
      <c r="E327" s="134" t="s">
        <v>445</v>
      </c>
      <c r="F327" s="134" t="s">
        <v>1487</v>
      </c>
      <c r="G327" s="3" t="s">
        <v>1481</v>
      </c>
      <c r="H327" s="2">
        <v>41598</v>
      </c>
      <c r="I327" s="3" t="s">
        <v>1482</v>
      </c>
      <c r="J327" s="134" t="s">
        <v>86</v>
      </c>
      <c r="K327" s="4" t="s">
        <v>1483</v>
      </c>
      <c r="L327" s="8" t="s">
        <v>76</v>
      </c>
      <c r="M327" s="83" t="s">
        <v>78</v>
      </c>
      <c r="N327" s="83">
        <v>400</v>
      </c>
      <c r="O327" s="83">
        <v>9000</v>
      </c>
      <c r="P327" s="83" t="s">
        <v>78</v>
      </c>
      <c r="Q327" s="83">
        <v>200</v>
      </c>
      <c r="R327" s="83" t="s">
        <v>78</v>
      </c>
      <c r="S327" s="83">
        <v>4500</v>
      </c>
      <c r="T327" s="83" t="s">
        <v>78</v>
      </c>
      <c r="U327" s="83">
        <v>200</v>
      </c>
      <c r="V327" s="83" t="s">
        <v>78</v>
      </c>
      <c r="W327" s="83">
        <v>4500</v>
      </c>
      <c r="X327" s="83" t="s">
        <v>78</v>
      </c>
      <c r="Y327" s="83" t="s">
        <v>78</v>
      </c>
      <c r="Z327" s="83" t="s">
        <v>78</v>
      </c>
      <c r="AA327" s="83" t="s">
        <v>78</v>
      </c>
      <c r="AB327" s="83" t="s">
        <v>78</v>
      </c>
      <c r="AC327" s="83" t="s">
        <v>78</v>
      </c>
      <c r="AD327" s="83" t="s">
        <v>78</v>
      </c>
      <c r="AE327" s="83" t="s">
        <v>78</v>
      </c>
      <c r="AF327" s="83" t="s">
        <v>78</v>
      </c>
      <c r="AG327" s="83" t="s">
        <v>78</v>
      </c>
      <c r="AH327" s="83" t="s">
        <v>78</v>
      </c>
      <c r="AI327" s="83" t="s">
        <v>78</v>
      </c>
      <c r="AJ327" s="132"/>
      <c r="AK327" s="132"/>
      <c r="AL327" s="132"/>
      <c r="AM327" s="132"/>
      <c r="AN327" s="132"/>
      <c r="AO327" s="132"/>
      <c r="AP327" s="132"/>
      <c r="AQ327" s="132"/>
      <c r="AR327" s="132"/>
      <c r="AS327" s="132" t="s">
        <v>113</v>
      </c>
      <c r="AT327" s="132"/>
      <c r="AU327" s="132"/>
      <c r="AV327" s="132"/>
      <c r="AW327" s="132"/>
      <c r="AX327" s="132"/>
      <c r="AY327" s="132" t="s">
        <v>113</v>
      </c>
      <c r="AZ327" s="132"/>
      <c r="BA327" s="132"/>
      <c r="BB327" s="132"/>
      <c r="BC327" s="132"/>
      <c r="BD327" s="132"/>
      <c r="BE327" s="132"/>
      <c r="BF327" s="132"/>
      <c r="BG327" s="132"/>
      <c r="BH327" s="132"/>
      <c r="BI327" s="132"/>
      <c r="BJ327" s="132"/>
      <c r="BK327" s="132"/>
      <c r="BL327" s="132"/>
      <c r="BM327" s="132"/>
      <c r="BN327" s="132"/>
      <c r="BO327" s="132"/>
      <c r="BP327" s="132"/>
      <c r="BQ327" s="132"/>
      <c r="BR327" s="132"/>
      <c r="BS327" s="132"/>
      <c r="BT327" s="132"/>
      <c r="BU327" s="132"/>
      <c r="BV327" s="132"/>
      <c r="BW327" s="132"/>
      <c r="BX327" s="132"/>
      <c r="BY327" s="132"/>
      <c r="BZ327" s="132"/>
    </row>
    <row r="328" spans="1:78" ht="45.75" customHeight="1">
      <c r="A328" s="134">
        <v>322</v>
      </c>
      <c r="B328" s="134" t="s">
        <v>1196</v>
      </c>
      <c r="C328" s="2">
        <v>42481</v>
      </c>
      <c r="D328" s="134" t="s">
        <v>446</v>
      </c>
      <c r="E328" s="134" t="s">
        <v>445</v>
      </c>
      <c r="F328" s="134" t="s">
        <v>1488</v>
      </c>
      <c r="G328" s="3" t="s">
        <v>1481</v>
      </c>
      <c r="H328" s="2">
        <v>41598</v>
      </c>
      <c r="I328" s="3" t="s">
        <v>1482</v>
      </c>
      <c r="J328" s="134" t="s">
        <v>447</v>
      </c>
      <c r="K328" s="4" t="s">
        <v>1483</v>
      </c>
      <c r="L328" s="8" t="s">
        <v>76</v>
      </c>
      <c r="M328" s="83" t="s">
        <v>78</v>
      </c>
      <c r="N328" s="83">
        <v>100</v>
      </c>
      <c r="O328" s="83">
        <v>9000</v>
      </c>
      <c r="P328" s="83" t="s">
        <v>78</v>
      </c>
      <c r="Q328" s="83" t="s">
        <v>78</v>
      </c>
      <c r="R328" s="83" t="s">
        <v>78</v>
      </c>
      <c r="S328" s="83">
        <v>4500</v>
      </c>
      <c r="T328" s="83" t="s">
        <v>78</v>
      </c>
      <c r="U328" s="83">
        <v>100</v>
      </c>
      <c r="V328" s="83" t="s">
        <v>78</v>
      </c>
      <c r="W328" s="83">
        <v>4500</v>
      </c>
      <c r="X328" s="83" t="s">
        <v>78</v>
      </c>
      <c r="Y328" s="83" t="s">
        <v>78</v>
      </c>
      <c r="Z328" s="83" t="s">
        <v>78</v>
      </c>
      <c r="AA328" s="83" t="s">
        <v>78</v>
      </c>
      <c r="AB328" s="83" t="s">
        <v>78</v>
      </c>
      <c r="AC328" s="83" t="s">
        <v>78</v>
      </c>
      <c r="AD328" s="83" t="s">
        <v>78</v>
      </c>
      <c r="AE328" s="83" t="s">
        <v>78</v>
      </c>
      <c r="AF328" s="83" t="s">
        <v>78</v>
      </c>
      <c r="AG328" s="83" t="s">
        <v>78</v>
      </c>
      <c r="AH328" s="83" t="s">
        <v>78</v>
      </c>
      <c r="AI328" s="83" t="s">
        <v>78</v>
      </c>
      <c r="AJ328" s="132"/>
      <c r="AK328" s="132"/>
      <c r="AL328" s="132"/>
      <c r="AM328" s="132"/>
      <c r="AN328" s="132"/>
      <c r="AO328" s="132"/>
      <c r="AP328" s="132"/>
      <c r="AQ328" s="132"/>
      <c r="AR328" s="132"/>
      <c r="AS328" s="132" t="s">
        <v>113</v>
      </c>
      <c r="AT328" s="132"/>
      <c r="AU328" s="132"/>
      <c r="AV328" s="132"/>
      <c r="AW328" s="132"/>
      <c r="AX328" s="132"/>
      <c r="AY328" s="132"/>
      <c r="AZ328" s="132"/>
      <c r="BA328" s="132"/>
      <c r="BB328" s="132"/>
      <c r="BC328" s="132"/>
      <c r="BD328" s="132"/>
      <c r="BE328" s="132"/>
      <c r="BF328" s="132"/>
      <c r="BG328" s="132"/>
      <c r="BH328" s="132"/>
      <c r="BI328" s="132"/>
      <c r="BJ328" s="132"/>
      <c r="BK328" s="132"/>
      <c r="BL328" s="132"/>
      <c r="BM328" s="132"/>
      <c r="BN328" s="132"/>
      <c r="BO328" s="132"/>
      <c r="BP328" s="132"/>
      <c r="BQ328" s="132"/>
      <c r="BR328" s="132"/>
      <c r="BS328" s="132"/>
      <c r="BT328" s="132"/>
      <c r="BU328" s="132"/>
      <c r="BV328" s="132"/>
      <c r="BW328" s="132"/>
      <c r="BX328" s="132"/>
      <c r="BY328" s="132"/>
      <c r="BZ328" s="132"/>
    </row>
    <row r="329" spans="1:78" ht="45.75" customHeight="1">
      <c r="A329" s="134">
        <v>323</v>
      </c>
      <c r="B329" s="134" t="s">
        <v>1196</v>
      </c>
      <c r="C329" s="2">
        <v>42481</v>
      </c>
      <c r="D329" s="134" t="s">
        <v>446</v>
      </c>
      <c r="E329" s="134" t="s">
        <v>445</v>
      </c>
      <c r="F329" s="134" t="s">
        <v>1489</v>
      </c>
      <c r="G329" s="3" t="s">
        <v>1481</v>
      </c>
      <c r="H329" s="2">
        <v>41598</v>
      </c>
      <c r="I329" s="3" t="s">
        <v>1482</v>
      </c>
      <c r="J329" s="134" t="s">
        <v>447</v>
      </c>
      <c r="K329" s="4" t="s">
        <v>1483</v>
      </c>
      <c r="L329" s="8" t="s">
        <v>76</v>
      </c>
      <c r="M329" s="83" t="s">
        <v>78</v>
      </c>
      <c r="N329" s="83">
        <v>2000</v>
      </c>
      <c r="O329" s="83">
        <v>6000</v>
      </c>
      <c r="P329" s="83" t="s">
        <v>78</v>
      </c>
      <c r="Q329" s="83">
        <v>1000</v>
      </c>
      <c r="R329" s="83" t="s">
        <v>78</v>
      </c>
      <c r="S329" s="83">
        <v>3000</v>
      </c>
      <c r="T329" s="83" t="s">
        <v>78</v>
      </c>
      <c r="U329" s="83">
        <v>1000</v>
      </c>
      <c r="V329" s="83" t="s">
        <v>78</v>
      </c>
      <c r="W329" s="83">
        <v>3000</v>
      </c>
      <c r="X329" s="83" t="s">
        <v>78</v>
      </c>
      <c r="Y329" s="83" t="s">
        <v>78</v>
      </c>
      <c r="Z329" s="83" t="s">
        <v>78</v>
      </c>
      <c r="AA329" s="83" t="s">
        <v>78</v>
      </c>
      <c r="AB329" s="83" t="s">
        <v>78</v>
      </c>
      <c r="AC329" s="83" t="s">
        <v>78</v>
      </c>
      <c r="AD329" s="83" t="s">
        <v>78</v>
      </c>
      <c r="AE329" s="83" t="s">
        <v>78</v>
      </c>
      <c r="AF329" s="83" t="s">
        <v>78</v>
      </c>
      <c r="AG329" s="83" t="s">
        <v>78</v>
      </c>
      <c r="AH329" s="83" t="s">
        <v>78</v>
      </c>
      <c r="AI329" s="83" t="s">
        <v>78</v>
      </c>
      <c r="AJ329" s="132"/>
      <c r="AK329" s="132"/>
      <c r="AL329" s="132"/>
      <c r="AM329" s="132"/>
      <c r="AN329" s="132"/>
      <c r="AO329" s="132"/>
      <c r="AP329" s="132"/>
      <c r="AQ329" s="132"/>
      <c r="AR329" s="132"/>
      <c r="AS329" s="132" t="s">
        <v>113</v>
      </c>
      <c r="AT329" s="132" t="s">
        <v>113</v>
      </c>
      <c r="AU329" s="132"/>
      <c r="AV329" s="132"/>
      <c r="AW329" s="132"/>
      <c r="AX329" s="132"/>
      <c r="AY329" s="132"/>
      <c r="AZ329" s="132"/>
      <c r="BA329" s="132"/>
      <c r="BB329" s="132"/>
      <c r="BC329" s="132"/>
      <c r="BD329" s="132"/>
      <c r="BE329" s="132"/>
      <c r="BF329" s="132"/>
      <c r="BG329" s="132"/>
      <c r="BH329" s="132"/>
      <c r="BI329" s="132"/>
      <c r="BJ329" s="132"/>
      <c r="BK329" s="132"/>
      <c r="BL329" s="132"/>
      <c r="BM329" s="132"/>
      <c r="BN329" s="132"/>
      <c r="BO329" s="132"/>
      <c r="BP329" s="132"/>
      <c r="BQ329" s="132"/>
      <c r="BR329" s="132"/>
      <c r="BS329" s="132"/>
      <c r="BT329" s="132"/>
      <c r="BU329" s="132"/>
      <c r="BV329" s="132"/>
      <c r="BW329" s="132"/>
      <c r="BX329" s="132"/>
      <c r="BY329" s="132"/>
      <c r="BZ329" s="132"/>
    </row>
    <row r="330" spans="1:78" ht="45.75" customHeight="1">
      <c r="A330" s="134">
        <v>324</v>
      </c>
      <c r="B330" s="134" t="s">
        <v>1196</v>
      </c>
      <c r="C330" s="2">
        <v>42481</v>
      </c>
      <c r="D330" s="134" t="s">
        <v>446</v>
      </c>
      <c r="E330" s="134" t="s">
        <v>445</v>
      </c>
      <c r="F330" s="134" t="s">
        <v>1490</v>
      </c>
      <c r="G330" s="3" t="s">
        <v>1481</v>
      </c>
      <c r="H330" s="2">
        <v>41598</v>
      </c>
      <c r="I330" s="3" t="s">
        <v>1482</v>
      </c>
      <c r="J330" s="134" t="s">
        <v>86</v>
      </c>
      <c r="K330" s="4" t="s">
        <v>1483</v>
      </c>
      <c r="L330" s="8" t="s">
        <v>76</v>
      </c>
      <c r="M330" s="83" t="s">
        <v>78</v>
      </c>
      <c r="N330" s="83">
        <v>2100</v>
      </c>
      <c r="O330" s="83">
        <v>6300</v>
      </c>
      <c r="P330" s="83" t="s">
        <v>78</v>
      </c>
      <c r="Q330" s="83">
        <v>1000</v>
      </c>
      <c r="R330" s="83" t="s">
        <v>78</v>
      </c>
      <c r="S330" s="83">
        <v>3000</v>
      </c>
      <c r="T330" s="83" t="s">
        <v>78</v>
      </c>
      <c r="U330" s="83">
        <v>1100</v>
      </c>
      <c r="V330" s="83" t="s">
        <v>78</v>
      </c>
      <c r="W330" s="83">
        <v>3300</v>
      </c>
      <c r="X330" s="83" t="s">
        <v>78</v>
      </c>
      <c r="Y330" s="83" t="s">
        <v>78</v>
      </c>
      <c r="Z330" s="83" t="s">
        <v>78</v>
      </c>
      <c r="AA330" s="83" t="s">
        <v>78</v>
      </c>
      <c r="AB330" s="83" t="s">
        <v>78</v>
      </c>
      <c r="AC330" s="83" t="s">
        <v>78</v>
      </c>
      <c r="AD330" s="83" t="s">
        <v>78</v>
      </c>
      <c r="AE330" s="83" t="s">
        <v>78</v>
      </c>
      <c r="AF330" s="83" t="s">
        <v>78</v>
      </c>
      <c r="AG330" s="83" t="s">
        <v>78</v>
      </c>
      <c r="AH330" s="83" t="s">
        <v>78</v>
      </c>
      <c r="AI330" s="83" t="s">
        <v>78</v>
      </c>
      <c r="AJ330" s="132"/>
      <c r="AK330" s="132"/>
      <c r="AL330" s="132"/>
      <c r="AM330" s="132" t="s">
        <v>113</v>
      </c>
      <c r="AN330" s="132"/>
      <c r="AO330" s="132"/>
      <c r="AP330" s="132"/>
      <c r="AQ330" s="132"/>
      <c r="AR330" s="132"/>
      <c r="AS330" s="132"/>
      <c r="AT330" s="132"/>
      <c r="AU330" s="132"/>
      <c r="AV330" s="132"/>
      <c r="AW330" s="132"/>
      <c r="AX330" s="132"/>
      <c r="AY330" s="132"/>
      <c r="AZ330" s="132"/>
      <c r="BA330" s="132"/>
      <c r="BB330" s="132"/>
      <c r="BC330" s="132"/>
      <c r="BD330" s="132"/>
      <c r="BE330" s="132"/>
      <c r="BF330" s="132"/>
      <c r="BG330" s="132"/>
      <c r="BH330" s="132"/>
      <c r="BI330" s="132"/>
      <c r="BJ330" s="132"/>
      <c r="BK330" s="132"/>
      <c r="BL330" s="132"/>
      <c r="BM330" s="132"/>
      <c r="BN330" s="132"/>
      <c r="BO330" s="132"/>
      <c r="BP330" s="132"/>
      <c r="BQ330" s="132"/>
      <c r="BR330" s="132"/>
      <c r="BS330" s="132"/>
      <c r="BT330" s="132"/>
      <c r="BU330" s="132"/>
      <c r="BV330" s="132"/>
      <c r="BW330" s="132"/>
      <c r="BX330" s="132"/>
      <c r="BY330" s="132"/>
      <c r="BZ330" s="132"/>
    </row>
    <row r="331" spans="1:78" ht="45.75" customHeight="1">
      <c r="A331" s="134">
        <v>325</v>
      </c>
      <c r="B331" s="134" t="s">
        <v>1196</v>
      </c>
      <c r="C331" s="2">
        <v>42481</v>
      </c>
      <c r="D331" s="134" t="s">
        <v>446</v>
      </c>
      <c r="E331" s="134" t="s">
        <v>445</v>
      </c>
      <c r="F331" s="134" t="s">
        <v>1491</v>
      </c>
      <c r="G331" s="3" t="s">
        <v>1481</v>
      </c>
      <c r="H331" s="2">
        <v>41598</v>
      </c>
      <c r="I331" s="3" t="s">
        <v>1482</v>
      </c>
      <c r="J331" s="134" t="s">
        <v>86</v>
      </c>
      <c r="K331" s="4" t="s">
        <v>1483</v>
      </c>
      <c r="L331" s="8" t="s">
        <v>76</v>
      </c>
      <c r="M331" s="83" t="s">
        <v>78</v>
      </c>
      <c r="N331" s="83">
        <v>26096</v>
      </c>
      <c r="O331" s="83">
        <v>81872</v>
      </c>
      <c r="P331" s="83" t="s">
        <v>78</v>
      </c>
      <c r="Q331" s="83">
        <v>13048</v>
      </c>
      <c r="R331" s="83" t="s">
        <v>78</v>
      </c>
      <c r="S331" s="83">
        <v>40936</v>
      </c>
      <c r="T331" s="83" t="s">
        <v>78</v>
      </c>
      <c r="U331" s="83">
        <v>13048</v>
      </c>
      <c r="V331" s="83" t="s">
        <v>78</v>
      </c>
      <c r="W331" s="83">
        <v>40936</v>
      </c>
      <c r="X331" s="83" t="s">
        <v>78</v>
      </c>
      <c r="Y331" s="83" t="s">
        <v>78</v>
      </c>
      <c r="Z331" s="83" t="s">
        <v>78</v>
      </c>
      <c r="AA331" s="83" t="s">
        <v>78</v>
      </c>
      <c r="AB331" s="83" t="s">
        <v>78</v>
      </c>
      <c r="AC331" s="83" t="s">
        <v>78</v>
      </c>
      <c r="AD331" s="83" t="s">
        <v>78</v>
      </c>
      <c r="AE331" s="83" t="s">
        <v>78</v>
      </c>
      <c r="AF331" s="83" t="s">
        <v>78</v>
      </c>
      <c r="AG331" s="83" t="s">
        <v>78</v>
      </c>
      <c r="AH331" s="83" t="s">
        <v>78</v>
      </c>
      <c r="AI331" s="83" t="s">
        <v>78</v>
      </c>
      <c r="AJ331" s="132"/>
      <c r="AK331" s="132"/>
      <c r="AL331" s="132"/>
      <c r="AM331" s="132" t="s">
        <v>113</v>
      </c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  <c r="BB331" s="132"/>
      <c r="BC331" s="132"/>
      <c r="BD331" s="132"/>
      <c r="BE331" s="132"/>
      <c r="BF331" s="132"/>
      <c r="BG331" s="132"/>
      <c r="BH331" s="132"/>
      <c r="BI331" s="132"/>
      <c r="BJ331" s="132"/>
      <c r="BK331" s="132"/>
      <c r="BL331" s="132"/>
      <c r="BM331" s="132"/>
      <c r="BN331" s="132"/>
      <c r="BO331" s="132"/>
      <c r="BP331" s="132"/>
      <c r="BQ331" s="132"/>
      <c r="BR331" s="132"/>
      <c r="BS331" s="132"/>
      <c r="BT331" s="132"/>
      <c r="BU331" s="132"/>
      <c r="BV331" s="132"/>
      <c r="BW331" s="132"/>
      <c r="BX331" s="132"/>
      <c r="BY331" s="132"/>
      <c r="BZ331" s="132"/>
    </row>
    <row r="332" spans="1:78" ht="45.75" customHeight="1">
      <c r="A332" s="134">
        <v>326</v>
      </c>
      <c r="B332" s="134" t="s">
        <v>1196</v>
      </c>
      <c r="C332" s="2">
        <v>42481</v>
      </c>
      <c r="D332" s="134" t="s">
        <v>446</v>
      </c>
      <c r="E332" s="134" t="s">
        <v>445</v>
      </c>
      <c r="F332" s="134" t="s">
        <v>1492</v>
      </c>
      <c r="G332" s="3" t="s">
        <v>1481</v>
      </c>
      <c r="H332" s="2">
        <v>41598</v>
      </c>
      <c r="I332" s="3" t="s">
        <v>1482</v>
      </c>
      <c r="J332" s="134" t="s">
        <v>86</v>
      </c>
      <c r="K332" s="4" t="s">
        <v>1483</v>
      </c>
      <c r="L332" s="8" t="s">
        <v>76</v>
      </c>
      <c r="M332" s="83" t="s">
        <v>78</v>
      </c>
      <c r="N332" s="83">
        <v>12736.2</v>
      </c>
      <c r="O332" s="83">
        <v>45995</v>
      </c>
      <c r="P332" s="83" t="s">
        <v>78</v>
      </c>
      <c r="Q332" s="83">
        <v>5000</v>
      </c>
      <c r="R332" s="83" t="s">
        <v>78</v>
      </c>
      <c r="S332" s="83">
        <v>17915</v>
      </c>
      <c r="T332" s="83" t="s">
        <v>78</v>
      </c>
      <c r="U332" s="83">
        <v>5000</v>
      </c>
      <c r="V332" s="83" t="s">
        <v>78</v>
      </c>
      <c r="W332" s="83">
        <v>18920</v>
      </c>
      <c r="X332" s="83" t="s">
        <v>78</v>
      </c>
      <c r="Y332" s="83" t="s">
        <v>78</v>
      </c>
      <c r="Z332" s="83" t="s">
        <v>78</v>
      </c>
      <c r="AA332" s="83" t="s">
        <v>78</v>
      </c>
      <c r="AB332" s="83" t="s">
        <v>78</v>
      </c>
      <c r="AC332" s="83" t="s">
        <v>78</v>
      </c>
      <c r="AD332" s="83" t="s">
        <v>78</v>
      </c>
      <c r="AE332" s="83" t="s">
        <v>78</v>
      </c>
      <c r="AF332" s="83" t="s">
        <v>78</v>
      </c>
      <c r="AG332" s="83" t="s">
        <v>78</v>
      </c>
      <c r="AH332" s="83" t="s">
        <v>78</v>
      </c>
      <c r="AI332" s="83" t="s">
        <v>78</v>
      </c>
      <c r="AJ332" s="132"/>
      <c r="AK332" s="132"/>
      <c r="AL332" s="132"/>
      <c r="AM332" s="132" t="s">
        <v>113</v>
      </c>
      <c r="AN332" s="132"/>
      <c r="AO332" s="132"/>
      <c r="AP332" s="132"/>
      <c r="AQ332" s="132"/>
      <c r="AR332" s="132"/>
      <c r="AS332" s="132"/>
      <c r="AT332" s="132"/>
      <c r="AU332" s="132"/>
      <c r="AV332" s="132"/>
      <c r="AW332" s="132"/>
      <c r="AX332" s="132"/>
      <c r="AY332" s="132"/>
      <c r="AZ332" s="132"/>
      <c r="BA332" s="132"/>
      <c r="BB332" s="132"/>
      <c r="BC332" s="132"/>
      <c r="BD332" s="132"/>
      <c r="BE332" s="132"/>
      <c r="BF332" s="132"/>
      <c r="BG332" s="132"/>
      <c r="BH332" s="132" t="s">
        <v>113</v>
      </c>
      <c r="BI332" s="132" t="s">
        <v>113</v>
      </c>
      <c r="BJ332" s="132"/>
      <c r="BK332" s="132"/>
      <c r="BL332" s="132"/>
      <c r="BM332" s="132"/>
      <c r="BN332" s="132"/>
      <c r="BO332" s="132"/>
      <c r="BP332" s="132"/>
      <c r="BQ332" s="132"/>
      <c r="BR332" s="132"/>
      <c r="BS332" s="132"/>
      <c r="BT332" s="132"/>
      <c r="BU332" s="132"/>
      <c r="BV332" s="132"/>
      <c r="BW332" s="132"/>
      <c r="BX332" s="132"/>
      <c r="BY332" s="132"/>
      <c r="BZ332" s="132"/>
    </row>
    <row r="333" spans="1:78" ht="45.75" customHeight="1">
      <c r="A333" s="134">
        <v>327</v>
      </c>
      <c r="B333" s="134" t="s">
        <v>1196</v>
      </c>
      <c r="C333" s="2">
        <v>42481</v>
      </c>
      <c r="D333" s="134" t="s">
        <v>446</v>
      </c>
      <c r="E333" s="134" t="s">
        <v>445</v>
      </c>
      <c r="F333" s="134" t="s">
        <v>1493</v>
      </c>
      <c r="G333" s="3" t="s">
        <v>1481</v>
      </c>
      <c r="H333" s="2">
        <v>41598</v>
      </c>
      <c r="I333" s="3" t="s">
        <v>1482</v>
      </c>
      <c r="J333" s="134" t="s">
        <v>86</v>
      </c>
      <c r="K333" s="4" t="s">
        <v>1483</v>
      </c>
      <c r="L333" s="8" t="s">
        <v>76</v>
      </c>
      <c r="M333" s="83">
        <v>3700</v>
      </c>
      <c r="N333" s="83">
        <v>16500</v>
      </c>
      <c r="O333" s="83">
        <v>52000</v>
      </c>
      <c r="P333" s="83">
        <v>6000</v>
      </c>
      <c r="Q333" s="83" t="s">
        <v>78</v>
      </c>
      <c r="R333" s="83" t="s">
        <v>78</v>
      </c>
      <c r="S333" s="83">
        <v>19000</v>
      </c>
      <c r="T333" s="83">
        <v>6000</v>
      </c>
      <c r="U333" s="83" t="s">
        <v>78</v>
      </c>
      <c r="V333" s="83" t="s">
        <v>78</v>
      </c>
      <c r="W333" s="83">
        <v>19000</v>
      </c>
      <c r="X333" s="83" t="s">
        <v>78</v>
      </c>
      <c r="Y333" s="83" t="s">
        <v>78</v>
      </c>
      <c r="Z333" s="83" t="s">
        <v>78</v>
      </c>
      <c r="AA333" s="83" t="s">
        <v>78</v>
      </c>
      <c r="AB333" s="83" t="s">
        <v>78</v>
      </c>
      <c r="AC333" s="83" t="s">
        <v>78</v>
      </c>
      <c r="AD333" s="83" t="s">
        <v>78</v>
      </c>
      <c r="AE333" s="83" t="s">
        <v>78</v>
      </c>
      <c r="AF333" s="83" t="s">
        <v>78</v>
      </c>
      <c r="AG333" s="83" t="s">
        <v>78</v>
      </c>
      <c r="AH333" s="83" t="s">
        <v>78</v>
      </c>
      <c r="AI333" s="83" t="s">
        <v>78</v>
      </c>
      <c r="AJ333" s="132"/>
      <c r="AK333" s="132"/>
      <c r="AL333" s="132"/>
      <c r="AM333" s="132"/>
      <c r="AN333" s="132"/>
      <c r="AO333" s="132"/>
      <c r="AP333" s="132"/>
      <c r="AQ333" s="132"/>
      <c r="AR333" s="132"/>
      <c r="AS333" s="132"/>
      <c r="AT333" s="132"/>
      <c r="AU333" s="132"/>
      <c r="AV333" s="132"/>
      <c r="AW333" s="132"/>
      <c r="AX333" s="132"/>
      <c r="AY333" s="132"/>
      <c r="AZ333" s="132"/>
      <c r="BA333" s="132"/>
      <c r="BB333" s="132"/>
      <c r="BC333" s="132"/>
      <c r="BD333" s="132"/>
      <c r="BE333" s="132"/>
      <c r="BF333" s="132"/>
      <c r="BG333" s="132"/>
      <c r="BH333" s="132"/>
      <c r="BI333" s="132"/>
      <c r="BJ333" s="132"/>
      <c r="BK333" s="132"/>
      <c r="BL333" s="132"/>
      <c r="BM333" s="132"/>
      <c r="BN333" s="132"/>
      <c r="BO333" s="132"/>
      <c r="BP333" s="132"/>
      <c r="BQ333" s="132"/>
      <c r="BR333" s="132"/>
      <c r="BS333" s="132"/>
      <c r="BT333" s="132"/>
      <c r="BU333" s="132"/>
      <c r="BV333" s="132"/>
      <c r="BW333" s="132"/>
      <c r="BX333" s="132"/>
      <c r="BY333" s="132"/>
      <c r="BZ333" s="132"/>
    </row>
    <row r="334" spans="1:78" ht="45.75" customHeight="1">
      <c r="A334" s="134">
        <v>328</v>
      </c>
      <c r="B334" s="134" t="s">
        <v>1196</v>
      </c>
      <c r="C334" s="2">
        <v>42481</v>
      </c>
      <c r="D334" s="134" t="s">
        <v>446</v>
      </c>
      <c r="E334" s="134" t="s">
        <v>445</v>
      </c>
      <c r="F334" s="134" t="s">
        <v>1494</v>
      </c>
      <c r="G334" s="3" t="s">
        <v>1481</v>
      </c>
      <c r="H334" s="2">
        <v>41598</v>
      </c>
      <c r="I334" s="3" t="s">
        <v>1482</v>
      </c>
      <c r="J334" s="134" t="s">
        <v>86</v>
      </c>
      <c r="K334" s="4" t="s">
        <v>1483</v>
      </c>
      <c r="L334" s="8" t="s">
        <v>76</v>
      </c>
      <c r="M334" s="83" t="s">
        <v>78</v>
      </c>
      <c r="N334" s="83">
        <v>5504</v>
      </c>
      <c r="O334" s="83">
        <v>17000</v>
      </c>
      <c r="P334" s="83" t="s">
        <v>78</v>
      </c>
      <c r="Q334" s="83">
        <v>1252</v>
      </c>
      <c r="R334" s="83" t="s">
        <v>78</v>
      </c>
      <c r="S334" s="83">
        <v>4000</v>
      </c>
      <c r="T334" s="83" t="s">
        <v>78</v>
      </c>
      <c r="U334" s="83">
        <v>1252</v>
      </c>
      <c r="V334" s="83" t="s">
        <v>78</v>
      </c>
      <c r="W334" s="83">
        <v>4000</v>
      </c>
      <c r="X334" s="83" t="s">
        <v>78</v>
      </c>
      <c r="Y334" s="83" t="s">
        <v>78</v>
      </c>
      <c r="Z334" s="83" t="s">
        <v>78</v>
      </c>
      <c r="AA334" s="83" t="s">
        <v>78</v>
      </c>
      <c r="AB334" s="83" t="s">
        <v>78</v>
      </c>
      <c r="AC334" s="83" t="s">
        <v>78</v>
      </c>
      <c r="AD334" s="83" t="s">
        <v>78</v>
      </c>
      <c r="AE334" s="83" t="s">
        <v>78</v>
      </c>
      <c r="AF334" s="83" t="s">
        <v>78</v>
      </c>
      <c r="AG334" s="83" t="s">
        <v>78</v>
      </c>
      <c r="AH334" s="83" t="s">
        <v>78</v>
      </c>
      <c r="AI334" s="83" t="s">
        <v>78</v>
      </c>
      <c r="AJ334" s="132"/>
      <c r="AK334" s="132"/>
      <c r="AL334" s="132"/>
      <c r="AM334" s="132" t="s">
        <v>113</v>
      </c>
      <c r="AN334" s="132"/>
      <c r="AO334" s="132"/>
      <c r="AP334" s="132"/>
      <c r="AQ334" s="132"/>
      <c r="AR334" s="132"/>
      <c r="AS334" s="132"/>
      <c r="AT334" s="132"/>
      <c r="AU334" s="132"/>
      <c r="AV334" s="132"/>
      <c r="AW334" s="132"/>
      <c r="AX334" s="132"/>
      <c r="AY334" s="132"/>
      <c r="AZ334" s="132"/>
      <c r="BA334" s="132"/>
      <c r="BB334" s="132"/>
      <c r="BC334" s="132"/>
      <c r="BD334" s="132"/>
      <c r="BE334" s="132"/>
      <c r="BF334" s="132"/>
      <c r="BG334" s="132"/>
      <c r="BH334" s="132"/>
      <c r="BI334" s="132"/>
      <c r="BJ334" s="132"/>
      <c r="BK334" s="132"/>
      <c r="BL334" s="132"/>
      <c r="BM334" s="132"/>
      <c r="BN334" s="132"/>
      <c r="BO334" s="132"/>
      <c r="BP334" s="132"/>
      <c r="BQ334" s="132"/>
      <c r="BR334" s="132"/>
      <c r="BS334" s="132"/>
      <c r="BT334" s="132"/>
      <c r="BU334" s="132"/>
      <c r="BV334" s="132"/>
      <c r="BW334" s="132"/>
      <c r="BX334" s="132"/>
      <c r="BY334" s="132"/>
      <c r="BZ334" s="132"/>
    </row>
    <row r="335" spans="1:78" ht="45.75" customHeight="1">
      <c r="A335" s="134">
        <v>329</v>
      </c>
      <c r="B335" s="134" t="s">
        <v>1196</v>
      </c>
      <c r="C335" s="2">
        <v>42481</v>
      </c>
      <c r="D335" s="134" t="s">
        <v>446</v>
      </c>
      <c r="E335" s="134" t="s">
        <v>445</v>
      </c>
      <c r="F335" s="134" t="s">
        <v>1495</v>
      </c>
      <c r="G335" s="3" t="s">
        <v>1481</v>
      </c>
      <c r="H335" s="2">
        <v>41598</v>
      </c>
      <c r="I335" s="3" t="s">
        <v>1482</v>
      </c>
      <c r="J335" s="134" t="s">
        <v>447</v>
      </c>
      <c r="K335" s="4" t="s">
        <v>1483</v>
      </c>
      <c r="L335" s="8" t="s">
        <v>76</v>
      </c>
      <c r="M335" s="83" t="s">
        <v>78</v>
      </c>
      <c r="N335" s="83">
        <v>19182.3</v>
      </c>
      <c r="O335" s="83">
        <v>110811.9</v>
      </c>
      <c r="P335" s="83" t="s">
        <v>78</v>
      </c>
      <c r="Q335" s="83">
        <v>11704.3</v>
      </c>
      <c r="R335" s="83" t="s">
        <v>78</v>
      </c>
      <c r="S335" s="83">
        <v>45417.9</v>
      </c>
      <c r="T335" s="83" t="s">
        <v>78</v>
      </c>
      <c r="U335" s="83">
        <v>7478</v>
      </c>
      <c r="V335" s="83" t="s">
        <v>78</v>
      </c>
      <c r="W335" s="83">
        <v>65394</v>
      </c>
      <c r="X335" s="83" t="s">
        <v>78</v>
      </c>
      <c r="Y335" s="83" t="s">
        <v>78</v>
      </c>
      <c r="Z335" s="83" t="s">
        <v>78</v>
      </c>
      <c r="AA335" s="83" t="s">
        <v>78</v>
      </c>
      <c r="AB335" s="83" t="s">
        <v>78</v>
      </c>
      <c r="AC335" s="83" t="s">
        <v>78</v>
      </c>
      <c r="AD335" s="83" t="s">
        <v>78</v>
      </c>
      <c r="AE335" s="83" t="s">
        <v>78</v>
      </c>
      <c r="AF335" s="83" t="s">
        <v>78</v>
      </c>
      <c r="AG335" s="83" t="s">
        <v>78</v>
      </c>
      <c r="AH335" s="83" t="s">
        <v>78</v>
      </c>
      <c r="AI335" s="83" t="s">
        <v>78</v>
      </c>
      <c r="AJ335" s="132"/>
      <c r="AK335" s="132"/>
      <c r="AL335" s="132"/>
      <c r="AM335" s="132"/>
      <c r="AN335" s="132"/>
      <c r="AO335" s="132"/>
      <c r="AP335" s="132"/>
      <c r="AQ335" s="132" t="s">
        <v>113</v>
      </c>
      <c r="AR335" s="132"/>
      <c r="AS335" s="132" t="s">
        <v>113</v>
      </c>
      <c r="AT335" s="132"/>
      <c r="AU335" s="132"/>
      <c r="AV335" s="132"/>
      <c r="AW335" s="132"/>
      <c r="AX335" s="132"/>
      <c r="AY335" s="132"/>
      <c r="AZ335" s="132"/>
      <c r="BA335" s="132"/>
      <c r="BB335" s="132"/>
      <c r="BC335" s="132"/>
      <c r="BD335" s="132"/>
      <c r="BE335" s="132"/>
      <c r="BF335" s="132"/>
      <c r="BG335" s="132"/>
      <c r="BH335" s="132"/>
      <c r="BI335" s="132"/>
      <c r="BJ335" s="132"/>
      <c r="BK335" s="132"/>
      <c r="BL335" s="132"/>
      <c r="BM335" s="132"/>
      <c r="BN335" s="132"/>
      <c r="BO335" s="132"/>
      <c r="BP335" s="132"/>
      <c r="BQ335" s="132"/>
      <c r="BR335" s="132"/>
      <c r="BS335" s="132"/>
      <c r="BT335" s="132"/>
      <c r="BU335" s="132"/>
      <c r="BV335" s="132"/>
      <c r="BW335" s="132"/>
      <c r="BX335" s="132"/>
      <c r="BY335" s="132"/>
      <c r="BZ335" s="132"/>
    </row>
    <row r="336" spans="1:78" ht="45.75" customHeight="1">
      <c r="A336" s="134">
        <v>330</v>
      </c>
      <c r="B336" s="134" t="s">
        <v>1196</v>
      </c>
      <c r="C336" s="2">
        <v>42481</v>
      </c>
      <c r="D336" s="134" t="s">
        <v>446</v>
      </c>
      <c r="E336" s="134" t="s">
        <v>445</v>
      </c>
      <c r="F336" s="134" t="s">
        <v>1496</v>
      </c>
      <c r="G336" s="3" t="s">
        <v>1481</v>
      </c>
      <c r="H336" s="2">
        <v>41598</v>
      </c>
      <c r="I336" s="3" t="s">
        <v>1482</v>
      </c>
      <c r="J336" s="134" t="s">
        <v>447</v>
      </c>
      <c r="K336" s="4" t="s">
        <v>1483</v>
      </c>
      <c r="L336" s="8" t="s">
        <v>76</v>
      </c>
      <c r="M336" s="83" t="s">
        <v>78</v>
      </c>
      <c r="N336" s="83">
        <v>300660.09999999998</v>
      </c>
      <c r="O336" s="83">
        <v>1934305</v>
      </c>
      <c r="P336" s="83" t="s">
        <v>78</v>
      </c>
      <c r="Q336" s="83">
        <v>100000</v>
      </c>
      <c r="R336" s="83" t="s">
        <v>78</v>
      </c>
      <c r="S336" s="83">
        <v>1078500</v>
      </c>
      <c r="T336" s="83" t="s">
        <v>78</v>
      </c>
      <c r="U336" s="83">
        <v>100000</v>
      </c>
      <c r="V336" s="83" t="s">
        <v>78</v>
      </c>
      <c r="W336" s="83">
        <v>111200</v>
      </c>
      <c r="X336" s="83" t="s">
        <v>78</v>
      </c>
      <c r="Y336" s="83" t="s">
        <v>78</v>
      </c>
      <c r="Z336" s="83" t="s">
        <v>78</v>
      </c>
      <c r="AA336" s="83" t="s">
        <v>78</v>
      </c>
      <c r="AB336" s="83" t="s">
        <v>78</v>
      </c>
      <c r="AC336" s="83" t="s">
        <v>78</v>
      </c>
      <c r="AD336" s="83" t="s">
        <v>78</v>
      </c>
      <c r="AE336" s="83" t="s">
        <v>78</v>
      </c>
      <c r="AF336" s="83" t="s">
        <v>78</v>
      </c>
      <c r="AG336" s="83" t="s">
        <v>78</v>
      </c>
      <c r="AH336" s="83" t="s">
        <v>78</v>
      </c>
      <c r="AI336" s="83" t="s">
        <v>78</v>
      </c>
      <c r="AJ336" s="132"/>
      <c r="AK336" s="132"/>
      <c r="AL336" s="132"/>
      <c r="AM336" s="132" t="s">
        <v>113</v>
      </c>
      <c r="AN336" s="132"/>
      <c r="AO336" s="132"/>
      <c r="AP336" s="132"/>
      <c r="AQ336" s="132" t="s">
        <v>113</v>
      </c>
      <c r="AR336" s="132"/>
      <c r="AS336" s="132" t="s">
        <v>113</v>
      </c>
      <c r="AT336" s="132"/>
      <c r="AU336" s="132"/>
      <c r="AV336" s="132"/>
      <c r="AW336" s="132"/>
      <c r="AX336" s="132"/>
      <c r="AY336" s="132"/>
      <c r="AZ336" s="132"/>
      <c r="BA336" s="132"/>
      <c r="BB336" s="132"/>
      <c r="BC336" s="132"/>
      <c r="BD336" s="132"/>
      <c r="BE336" s="132"/>
      <c r="BF336" s="132"/>
      <c r="BG336" s="132"/>
      <c r="BH336" s="132"/>
      <c r="BI336" s="132"/>
      <c r="BJ336" s="132"/>
      <c r="BK336" s="132"/>
      <c r="BL336" s="132"/>
      <c r="BM336" s="132" t="s">
        <v>113</v>
      </c>
      <c r="BN336" s="132"/>
      <c r="BO336" s="132"/>
      <c r="BP336" s="132"/>
      <c r="BQ336" s="132"/>
      <c r="BR336" s="132"/>
      <c r="BS336" s="132"/>
      <c r="BT336" s="132"/>
      <c r="BU336" s="132"/>
      <c r="BV336" s="132"/>
      <c r="BW336" s="132"/>
      <c r="BX336" s="132"/>
      <c r="BY336" s="132"/>
      <c r="BZ336" s="132"/>
    </row>
    <row r="337" spans="1:78" ht="45.75" customHeight="1">
      <c r="A337" s="134">
        <v>331</v>
      </c>
      <c r="B337" s="134" t="s">
        <v>1196</v>
      </c>
      <c r="C337" s="2">
        <v>42481</v>
      </c>
      <c r="D337" s="134" t="s">
        <v>446</v>
      </c>
      <c r="E337" s="134" t="s">
        <v>445</v>
      </c>
      <c r="F337" s="134" t="s">
        <v>1497</v>
      </c>
      <c r="G337" s="3" t="s">
        <v>1481</v>
      </c>
      <c r="H337" s="2">
        <v>41598</v>
      </c>
      <c r="I337" s="3" t="s">
        <v>1482</v>
      </c>
      <c r="J337" s="134" t="s">
        <v>86</v>
      </c>
      <c r="K337" s="4" t="s">
        <v>1483</v>
      </c>
      <c r="L337" s="8" t="s">
        <v>76</v>
      </c>
      <c r="M337" s="83" t="s">
        <v>78</v>
      </c>
      <c r="N337" s="83">
        <v>12000</v>
      </c>
      <c r="O337" s="83">
        <v>36000</v>
      </c>
      <c r="P337" s="83" t="s">
        <v>78</v>
      </c>
      <c r="Q337" s="83">
        <v>6000</v>
      </c>
      <c r="R337" s="83" t="s">
        <v>78</v>
      </c>
      <c r="S337" s="83">
        <v>18000</v>
      </c>
      <c r="T337" s="83" t="s">
        <v>78</v>
      </c>
      <c r="U337" s="83">
        <v>6000</v>
      </c>
      <c r="V337" s="83" t="s">
        <v>78</v>
      </c>
      <c r="W337" s="83">
        <v>18000</v>
      </c>
      <c r="X337" s="83" t="s">
        <v>78</v>
      </c>
      <c r="Y337" s="83" t="s">
        <v>78</v>
      </c>
      <c r="Z337" s="83" t="s">
        <v>78</v>
      </c>
      <c r="AA337" s="83" t="s">
        <v>78</v>
      </c>
      <c r="AB337" s="83" t="s">
        <v>78</v>
      </c>
      <c r="AC337" s="83" t="s">
        <v>78</v>
      </c>
      <c r="AD337" s="83" t="s">
        <v>78</v>
      </c>
      <c r="AE337" s="83" t="s">
        <v>78</v>
      </c>
      <c r="AF337" s="83" t="s">
        <v>78</v>
      </c>
      <c r="AG337" s="83" t="s">
        <v>78</v>
      </c>
      <c r="AH337" s="83" t="s">
        <v>78</v>
      </c>
      <c r="AI337" s="83" t="s">
        <v>78</v>
      </c>
      <c r="AJ337" s="132"/>
      <c r="AK337" s="132"/>
      <c r="AL337" s="132"/>
      <c r="AM337" s="132" t="s">
        <v>113</v>
      </c>
      <c r="AN337" s="132"/>
      <c r="AO337" s="132"/>
      <c r="AP337" s="132"/>
      <c r="AQ337" s="132"/>
      <c r="AR337" s="132"/>
      <c r="AS337" s="132"/>
      <c r="AT337" s="132" t="s">
        <v>113</v>
      </c>
      <c r="AU337" s="132"/>
      <c r="AV337" s="132"/>
      <c r="AW337" s="132"/>
      <c r="AX337" s="132"/>
      <c r="AY337" s="132"/>
      <c r="AZ337" s="132"/>
      <c r="BA337" s="132"/>
      <c r="BB337" s="132"/>
      <c r="BC337" s="132"/>
      <c r="BD337" s="132"/>
      <c r="BE337" s="132"/>
      <c r="BF337" s="132"/>
      <c r="BG337" s="132"/>
      <c r="BH337" s="132"/>
      <c r="BI337" s="132"/>
      <c r="BJ337" s="132"/>
      <c r="BK337" s="132"/>
      <c r="BL337" s="132"/>
      <c r="BM337" s="132"/>
      <c r="BN337" s="132"/>
      <c r="BO337" s="132"/>
      <c r="BP337" s="132"/>
      <c r="BQ337" s="132"/>
      <c r="BR337" s="132"/>
      <c r="BS337" s="132"/>
      <c r="BT337" s="132"/>
      <c r="BU337" s="132"/>
      <c r="BV337" s="132"/>
      <c r="BW337" s="132"/>
      <c r="BX337" s="132"/>
      <c r="BY337" s="132"/>
      <c r="BZ337" s="132"/>
    </row>
    <row r="338" spans="1:78" ht="45.75" customHeight="1">
      <c r="A338" s="134">
        <v>332</v>
      </c>
      <c r="B338" s="134" t="s">
        <v>1202</v>
      </c>
      <c r="C338" s="2">
        <v>42481</v>
      </c>
      <c r="D338" s="134" t="s">
        <v>446</v>
      </c>
      <c r="E338" s="134" t="s">
        <v>66</v>
      </c>
      <c r="F338" s="134" t="s">
        <v>492</v>
      </c>
      <c r="G338" s="3" t="s">
        <v>1498</v>
      </c>
      <c r="H338" s="2">
        <v>41577</v>
      </c>
      <c r="I338" s="3" t="s">
        <v>1499</v>
      </c>
      <c r="J338" s="134" t="s">
        <v>108</v>
      </c>
      <c r="K338" s="4" t="s">
        <v>1500</v>
      </c>
      <c r="L338" s="8" t="s">
        <v>76</v>
      </c>
      <c r="M338" s="83">
        <v>371439.7</v>
      </c>
      <c r="N338" s="83">
        <v>256621.7</v>
      </c>
      <c r="O338" s="83">
        <v>361532.7</v>
      </c>
      <c r="P338" s="83">
        <v>54439</v>
      </c>
      <c r="Q338" s="83">
        <v>44762</v>
      </c>
      <c r="R338" s="83" t="s">
        <v>78</v>
      </c>
      <c r="S338" s="83">
        <v>63321</v>
      </c>
      <c r="T338" s="83">
        <v>57933</v>
      </c>
      <c r="U338" s="83">
        <v>44504</v>
      </c>
      <c r="V338" s="83" t="s">
        <v>78</v>
      </c>
      <c r="W338" s="83">
        <v>63619</v>
      </c>
      <c r="X338" s="83">
        <v>61677</v>
      </c>
      <c r="Y338" s="83">
        <v>39489</v>
      </c>
      <c r="Z338" s="83" t="s">
        <v>78</v>
      </c>
      <c r="AA338" s="83">
        <v>46057</v>
      </c>
      <c r="AB338" s="83">
        <v>65690</v>
      </c>
      <c r="AC338" s="83">
        <v>42710</v>
      </c>
      <c r="AD338" s="83" t="s">
        <v>78</v>
      </c>
      <c r="AE338" s="83">
        <v>49848</v>
      </c>
      <c r="AF338" s="83">
        <v>66999</v>
      </c>
      <c r="AG338" s="83">
        <v>46229</v>
      </c>
      <c r="AH338" s="83" t="s">
        <v>78</v>
      </c>
      <c r="AI338" s="83">
        <v>53988</v>
      </c>
      <c r="AJ338" s="132" t="s">
        <v>113</v>
      </c>
      <c r="AK338" s="132" t="s">
        <v>113</v>
      </c>
      <c r="AL338" s="132" t="s">
        <v>113</v>
      </c>
      <c r="AM338" s="132"/>
      <c r="AN338" s="132"/>
      <c r="AO338" s="132"/>
      <c r="AP338" s="132"/>
      <c r="AQ338" s="132"/>
      <c r="AR338" s="132"/>
      <c r="AS338" s="132" t="s">
        <v>113</v>
      </c>
      <c r="AT338" s="132" t="s">
        <v>113</v>
      </c>
      <c r="AU338" s="132" t="s">
        <v>113</v>
      </c>
      <c r="AV338" s="132" t="s">
        <v>113</v>
      </c>
      <c r="AW338" s="132" t="s">
        <v>113</v>
      </c>
      <c r="AX338" s="132" t="s">
        <v>113</v>
      </c>
      <c r="AY338" s="132" t="s">
        <v>113</v>
      </c>
      <c r="AZ338" s="132"/>
      <c r="BA338" s="132"/>
      <c r="BB338" s="132"/>
      <c r="BC338" s="132"/>
      <c r="BD338" s="132"/>
      <c r="BE338" s="132"/>
      <c r="BF338" s="132"/>
      <c r="BG338" s="132"/>
      <c r="BH338" s="132"/>
      <c r="BI338" s="132"/>
      <c r="BJ338" s="132"/>
      <c r="BK338" s="132"/>
      <c r="BL338" s="132"/>
      <c r="BM338" s="132"/>
      <c r="BN338" s="132"/>
      <c r="BO338" s="132"/>
      <c r="BP338" s="132"/>
      <c r="BQ338" s="132"/>
      <c r="BR338" s="132"/>
      <c r="BS338" s="132"/>
      <c r="BT338" s="132"/>
      <c r="BU338" s="132"/>
      <c r="BV338" s="132"/>
      <c r="BW338" s="132"/>
      <c r="BX338" s="132"/>
      <c r="BY338" s="132"/>
      <c r="BZ338" s="132"/>
    </row>
    <row r="339" spans="1:78" ht="45.75" customHeight="1">
      <c r="A339" s="134">
        <v>333</v>
      </c>
      <c r="B339" s="134" t="s">
        <v>1202</v>
      </c>
      <c r="C339" s="2">
        <v>42481</v>
      </c>
      <c r="D339" s="134" t="s">
        <v>446</v>
      </c>
      <c r="E339" s="134" t="s">
        <v>66</v>
      </c>
      <c r="F339" s="134" t="s">
        <v>490</v>
      </c>
      <c r="G339" s="3" t="s">
        <v>1498</v>
      </c>
      <c r="H339" s="2">
        <v>41577</v>
      </c>
      <c r="I339" s="3" t="s">
        <v>1499</v>
      </c>
      <c r="J339" s="134" t="s">
        <v>108</v>
      </c>
      <c r="K339" s="4" t="s">
        <v>1500</v>
      </c>
      <c r="L339" s="8" t="s">
        <v>76</v>
      </c>
      <c r="M339" s="83">
        <v>1554513.4</v>
      </c>
      <c r="N339" s="83">
        <v>1073391.3</v>
      </c>
      <c r="O339" s="83">
        <v>504054.5</v>
      </c>
      <c r="P339" s="83">
        <v>177715</v>
      </c>
      <c r="Q339" s="83">
        <v>133817</v>
      </c>
      <c r="R339" s="83" t="s">
        <v>78</v>
      </c>
      <c r="S339" s="83">
        <v>71300</v>
      </c>
      <c r="T339" s="83">
        <v>202898</v>
      </c>
      <c r="U339" s="83">
        <v>138022</v>
      </c>
      <c r="V339" s="83" t="s">
        <v>78</v>
      </c>
      <c r="W339" s="83">
        <v>73030</v>
      </c>
      <c r="X339" s="83">
        <v>240973</v>
      </c>
      <c r="Y339" s="83">
        <v>142383</v>
      </c>
      <c r="Z339" s="83" t="s">
        <v>78</v>
      </c>
      <c r="AA339" s="83">
        <v>74810</v>
      </c>
      <c r="AB339" s="83">
        <v>300505</v>
      </c>
      <c r="AC339" s="83">
        <v>146906</v>
      </c>
      <c r="AD339" s="83" t="s">
        <v>78</v>
      </c>
      <c r="AE339" s="83">
        <v>76641</v>
      </c>
      <c r="AF339" s="83">
        <v>397143</v>
      </c>
      <c r="AG339" s="83">
        <v>151597</v>
      </c>
      <c r="AH339" s="83" t="s">
        <v>78</v>
      </c>
      <c r="AI339" s="83">
        <v>78525</v>
      </c>
      <c r="AJ339" s="132" t="s">
        <v>113</v>
      </c>
      <c r="AK339" s="132" t="s">
        <v>113</v>
      </c>
      <c r="AL339" s="132" t="s">
        <v>113</v>
      </c>
      <c r="AM339" s="132"/>
      <c r="AN339" s="132"/>
      <c r="AO339" s="132"/>
      <c r="AP339" s="132"/>
      <c r="AQ339" s="132"/>
      <c r="AR339" s="132" t="s">
        <v>113</v>
      </c>
      <c r="AS339" s="132" t="s">
        <v>113</v>
      </c>
      <c r="AT339" s="132"/>
      <c r="AU339" s="132"/>
      <c r="AV339" s="132"/>
      <c r="AW339" s="132"/>
      <c r="AX339" s="132"/>
      <c r="AY339" s="132"/>
      <c r="AZ339" s="132"/>
      <c r="BA339" s="132"/>
      <c r="BB339" s="132"/>
      <c r="BC339" s="132"/>
      <c r="BD339" s="132"/>
      <c r="BE339" s="132"/>
      <c r="BF339" s="132"/>
      <c r="BG339" s="132"/>
      <c r="BH339" s="132"/>
      <c r="BI339" s="132"/>
      <c r="BJ339" s="132"/>
      <c r="BK339" s="132"/>
      <c r="BL339" s="132" t="s">
        <v>113</v>
      </c>
      <c r="BM339" s="132" t="s">
        <v>113</v>
      </c>
      <c r="BN339" s="132" t="s">
        <v>113</v>
      </c>
      <c r="BO339" s="132" t="s">
        <v>113</v>
      </c>
      <c r="BP339" s="132" t="s">
        <v>113</v>
      </c>
      <c r="BQ339" s="132" t="s">
        <v>113</v>
      </c>
      <c r="BR339" s="132" t="s">
        <v>113</v>
      </c>
      <c r="BS339" s="132"/>
      <c r="BT339" s="132"/>
      <c r="BU339" s="132"/>
      <c r="BV339" s="132" t="s">
        <v>113</v>
      </c>
      <c r="BW339" s="132" t="s">
        <v>113</v>
      </c>
      <c r="BX339" s="132"/>
      <c r="BY339" s="132"/>
      <c r="BZ339" s="132"/>
    </row>
    <row r="340" spans="1:78" ht="45.75" customHeight="1">
      <c r="A340" s="134">
        <v>334</v>
      </c>
      <c r="B340" s="134" t="s">
        <v>1202</v>
      </c>
      <c r="C340" s="2">
        <v>42481</v>
      </c>
      <c r="D340" s="134" t="s">
        <v>446</v>
      </c>
      <c r="E340" s="134" t="s">
        <v>66</v>
      </c>
      <c r="F340" s="134" t="s">
        <v>466</v>
      </c>
      <c r="G340" s="3" t="s">
        <v>1498</v>
      </c>
      <c r="H340" s="2">
        <v>41577</v>
      </c>
      <c r="I340" s="3" t="s">
        <v>1499</v>
      </c>
      <c r="J340" s="134" t="s">
        <v>108</v>
      </c>
      <c r="K340" s="4" t="s">
        <v>1500</v>
      </c>
      <c r="L340" s="8" t="s">
        <v>76</v>
      </c>
      <c r="M340" s="83">
        <v>9209.4</v>
      </c>
      <c r="N340" s="83">
        <v>209244.79999999999</v>
      </c>
      <c r="O340" s="83">
        <v>471547</v>
      </c>
      <c r="P340" s="83">
        <v>1469</v>
      </c>
      <c r="Q340" s="83">
        <v>27593</v>
      </c>
      <c r="R340" s="83" t="s">
        <v>78</v>
      </c>
      <c r="S340" s="83">
        <v>61950</v>
      </c>
      <c r="T340" s="83">
        <v>1603</v>
      </c>
      <c r="U340" s="83">
        <v>31686</v>
      </c>
      <c r="V340" s="83" t="s">
        <v>78</v>
      </c>
      <c r="W340" s="83">
        <v>71237</v>
      </c>
      <c r="X340" s="83">
        <v>1750</v>
      </c>
      <c r="Y340" s="83">
        <v>36389</v>
      </c>
      <c r="Z340" s="83" t="s">
        <v>78</v>
      </c>
      <c r="AA340" s="83">
        <v>81916</v>
      </c>
      <c r="AB340" s="83">
        <v>1911</v>
      </c>
      <c r="AC340" s="83">
        <v>41795</v>
      </c>
      <c r="AD340" s="83" t="s">
        <v>78</v>
      </c>
      <c r="AE340" s="83">
        <v>94198</v>
      </c>
      <c r="AF340" s="83">
        <v>2087</v>
      </c>
      <c r="AG340" s="83">
        <v>48007</v>
      </c>
      <c r="AH340" s="83" t="s">
        <v>78</v>
      </c>
      <c r="AI340" s="83">
        <v>108320</v>
      </c>
      <c r="AJ340" s="132"/>
      <c r="AK340" s="132" t="s">
        <v>113</v>
      </c>
      <c r="AL340" s="132"/>
      <c r="AM340" s="132"/>
      <c r="AN340" s="132"/>
      <c r="AO340" s="132"/>
      <c r="AP340" s="132"/>
      <c r="AQ340" s="132"/>
      <c r="AR340" s="132"/>
      <c r="AS340" s="132" t="s">
        <v>113</v>
      </c>
      <c r="AT340" s="132"/>
      <c r="AU340" s="132"/>
      <c r="AV340" s="132"/>
      <c r="AW340" s="132"/>
      <c r="AX340" s="132"/>
      <c r="AY340" s="132"/>
      <c r="AZ340" s="132"/>
      <c r="BA340" s="132"/>
      <c r="BB340" s="132"/>
      <c r="BC340" s="132"/>
      <c r="BD340" s="132"/>
      <c r="BE340" s="132"/>
      <c r="BF340" s="132"/>
      <c r="BG340" s="132"/>
      <c r="BH340" s="132"/>
      <c r="BI340" s="132"/>
      <c r="BJ340" s="132"/>
      <c r="BK340" s="132"/>
      <c r="BL340" s="132"/>
      <c r="BM340" s="132" t="s">
        <v>113</v>
      </c>
      <c r="BN340" s="132"/>
      <c r="BO340" s="132"/>
      <c r="BP340" s="132"/>
      <c r="BQ340" s="132"/>
      <c r="BR340" s="132"/>
      <c r="BS340" s="132"/>
      <c r="BT340" s="132"/>
      <c r="BU340" s="132"/>
      <c r="BV340" s="132"/>
      <c r="BW340" s="132"/>
      <c r="BX340" s="132"/>
      <c r="BY340" s="132"/>
      <c r="BZ340" s="132"/>
    </row>
    <row r="341" spans="1:78" ht="45.75" customHeight="1">
      <c r="A341" s="134">
        <v>335</v>
      </c>
      <c r="B341" s="134" t="s">
        <v>1202</v>
      </c>
      <c r="C341" s="2">
        <v>42481</v>
      </c>
      <c r="D341" s="134" t="s">
        <v>446</v>
      </c>
      <c r="E341" s="134" t="s">
        <v>66</v>
      </c>
      <c r="F341" s="134" t="s">
        <v>464</v>
      </c>
      <c r="G341" s="3" t="s">
        <v>1498</v>
      </c>
      <c r="H341" s="2">
        <v>41577</v>
      </c>
      <c r="I341" s="3" t="s">
        <v>1499</v>
      </c>
      <c r="J341" s="134" t="s">
        <v>108</v>
      </c>
      <c r="K341" s="4" t="s">
        <v>1500</v>
      </c>
      <c r="L341" s="8" t="s">
        <v>76</v>
      </c>
      <c r="M341" s="83">
        <v>543589.69999999995</v>
      </c>
      <c r="N341" s="83">
        <v>233718.1</v>
      </c>
      <c r="O341" s="83">
        <v>214490</v>
      </c>
      <c r="P341" s="83">
        <v>76946</v>
      </c>
      <c r="Q341" s="83">
        <v>34916</v>
      </c>
      <c r="R341" s="83" t="s">
        <v>78</v>
      </c>
      <c r="S341" s="83">
        <v>29549</v>
      </c>
      <c r="T341" s="83">
        <v>73951</v>
      </c>
      <c r="U341" s="83">
        <v>35447</v>
      </c>
      <c r="V341" s="83" t="s">
        <v>78</v>
      </c>
      <c r="W341" s="83">
        <v>33067</v>
      </c>
      <c r="X341" s="83">
        <v>78227</v>
      </c>
      <c r="Y341" s="83">
        <v>38778</v>
      </c>
      <c r="Z341" s="83" t="s">
        <v>78</v>
      </c>
      <c r="AA341" s="83">
        <v>36586</v>
      </c>
      <c r="AB341" s="83">
        <v>81556</v>
      </c>
      <c r="AC341" s="83">
        <v>41659</v>
      </c>
      <c r="AD341" s="83" t="s">
        <v>78</v>
      </c>
      <c r="AE341" s="83">
        <v>39950</v>
      </c>
      <c r="AF341" s="83">
        <v>85832</v>
      </c>
      <c r="AG341" s="83">
        <v>44990</v>
      </c>
      <c r="AH341" s="83" t="s">
        <v>78</v>
      </c>
      <c r="AI341" s="83">
        <v>43468</v>
      </c>
      <c r="AJ341" s="132" t="s">
        <v>113</v>
      </c>
      <c r="AK341" s="132" t="s">
        <v>113</v>
      </c>
      <c r="AL341" s="132"/>
      <c r="AM341" s="132"/>
      <c r="AN341" s="132"/>
      <c r="AO341" s="132" t="s">
        <v>113</v>
      </c>
      <c r="AP341" s="132"/>
      <c r="AQ341" s="132"/>
      <c r="AR341" s="132"/>
      <c r="AS341" s="132" t="s">
        <v>113</v>
      </c>
      <c r="AT341" s="132"/>
      <c r="AU341" s="132"/>
      <c r="AV341" s="132"/>
      <c r="AW341" s="132"/>
      <c r="AX341" s="132"/>
      <c r="AY341" s="132"/>
      <c r="AZ341" s="132"/>
      <c r="BA341" s="132"/>
      <c r="BB341" s="132"/>
      <c r="BC341" s="132"/>
      <c r="BD341" s="132"/>
      <c r="BE341" s="132"/>
      <c r="BF341" s="132"/>
      <c r="BG341" s="132"/>
      <c r="BH341" s="132"/>
      <c r="BI341" s="132"/>
      <c r="BJ341" s="132"/>
      <c r="BK341" s="132"/>
      <c r="BL341" s="132"/>
      <c r="BM341" s="132"/>
      <c r="BN341" s="132"/>
      <c r="BO341" s="132"/>
      <c r="BP341" s="132"/>
      <c r="BQ341" s="132"/>
      <c r="BR341" s="132"/>
      <c r="BS341" s="132"/>
      <c r="BT341" s="132"/>
      <c r="BU341" s="132"/>
      <c r="BV341" s="132"/>
      <c r="BW341" s="132"/>
      <c r="BX341" s="132"/>
      <c r="BY341" s="132"/>
      <c r="BZ341" s="132"/>
    </row>
    <row r="342" spans="1:78" ht="45.75" customHeight="1">
      <c r="A342" s="134">
        <v>336</v>
      </c>
      <c r="B342" s="134" t="s">
        <v>1202</v>
      </c>
      <c r="C342" s="2">
        <v>42481</v>
      </c>
      <c r="D342" s="134" t="s">
        <v>446</v>
      </c>
      <c r="E342" s="134" t="s">
        <v>66</v>
      </c>
      <c r="F342" s="134" t="s">
        <v>1501</v>
      </c>
      <c r="G342" s="3" t="s">
        <v>1498</v>
      </c>
      <c r="H342" s="2">
        <v>41577</v>
      </c>
      <c r="I342" s="3" t="s">
        <v>1499</v>
      </c>
      <c r="J342" s="134" t="s">
        <v>108</v>
      </c>
      <c r="K342" s="4" t="s">
        <v>1500</v>
      </c>
      <c r="L342" s="8" t="s">
        <v>76</v>
      </c>
      <c r="M342" s="83">
        <v>6875</v>
      </c>
      <c r="N342" s="83">
        <v>108737.9</v>
      </c>
      <c r="O342" s="83">
        <v>165830</v>
      </c>
      <c r="P342" s="83">
        <v>875</v>
      </c>
      <c r="Q342" s="83">
        <v>12835</v>
      </c>
      <c r="R342" s="83" t="s">
        <v>78</v>
      </c>
      <c r="S342" s="83">
        <v>20669</v>
      </c>
      <c r="T342" s="83">
        <v>1125</v>
      </c>
      <c r="U342" s="83">
        <v>14252</v>
      </c>
      <c r="V342" s="83" t="s">
        <v>78</v>
      </c>
      <c r="W342" s="83">
        <v>23627</v>
      </c>
      <c r="X342" s="83">
        <v>1375</v>
      </c>
      <c r="Y342" s="83">
        <v>15689</v>
      </c>
      <c r="Z342" s="83" t="s">
        <v>78</v>
      </c>
      <c r="AA342" s="83">
        <v>26617</v>
      </c>
      <c r="AB342" s="83">
        <v>1625</v>
      </c>
      <c r="AC342" s="83">
        <v>17149</v>
      </c>
      <c r="AD342" s="83" t="s">
        <v>78</v>
      </c>
      <c r="AE342" s="83">
        <v>29640</v>
      </c>
      <c r="AF342" s="83">
        <v>1875</v>
      </c>
      <c r="AG342" s="83">
        <v>18631</v>
      </c>
      <c r="AH342" s="83" t="s">
        <v>78</v>
      </c>
      <c r="AI342" s="83">
        <v>32697</v>
      </c>
      <c r="AJ342" s="132"/>
      <c r="AK342" s="132"/>
      <c r="AL342" s="132"/>
      <c r="AM342" s="132" t="s">
        <v>113</v>
      </c>
      <c r="AN342" s="132"/>
      <c r="AO342" s="132"/>
      <c r="AP342" s="132"/>
      <c r="AQ342" s="132"/>
      <c r="AR342" s="132" t="s">
        <v>113</v>
      </c>
      <c r="AS342" s="132"/>
      <c r="AT342" s="132"/>
      <c r="AU342" s="132"/>
      <c r="AV342" s="132"/>
      <c r="AW342" s="132"/>
      <c r="AX342" s="132"/>
      <c r="AY342" s="132"/>
      <c r="AZ342" s="132"/>
      <c r="BA342" s="132"/>
      <c r="BB342" s="132"/>
      <c r="BC342" s="132"/>
      <c r="BD342" s="132"/>
      <c r="BE342" s="132"/>
      <c r="BF342" s="132"/>
      <c r="BG342" s="132"/>
      <c r="BH342" s="132"/>
      <c r="BI342" s="132"/>
      <c r="BJ342" s="132"/>
      <c r="BK342" s="132"/>
      <c r="BL342" s="132"/>
      <c r="BM342" s="132"/>
      <c r="BN342" s="132"/>
      <c r="BO342" s="132"/>
      <c r="BP342" s="132"/>
      <c r="BQ342" s="132"/>
      <c r="BR342" s="132"/>
      <c r="BS342" s="132"/>
      <c r="BT342" s="132"/>
      <c r="BU342" s="132"/>
      <c r="BV342" s="132"/>
      <c r="BW342" s="132"/>
      <c r="BX342" s="132"/>
      <c r="BY342" s="132"/>
      <c r="BZ342" s="132"/>
    </row>
    <row r="343" spans="1:78" ht="45.75" customHeight="1">
      <c r="A343" s="134">
        <v>337</v>
      </c>
      <c r="B343" s="134" t="s">
        <v>1202</v>
      </c>
      <c r="C343" s="2">
        <v>42481</v>
      </c>
      <c r="D343" s="134" t="s">
        <v>446</v>
      </c>
      <c r="E343" s="134" t="s">
        <v>66</v>
      </c>
      <c r="F343" s="134" t="s">
        <v>1502</v>
      </c>
      <c r="G343" s="3" t="s">
        <v>1498</v>
      </c>
      <c r="H343" s="2">
        <v>41577</v>
      </c>
      <c r="I343" s="3" t="s">
        <v>1499</v>
      </c>
      <c r="J343" s="134" t="s">
        <v>108</v>
      </c>
      <c r="K343" s="4" t="s">
        <v>1500</v>
      </c>
      <c r="L343" s="8" t="s">
        <v>518</v>
      </c>
      <c r="M343" s="83">
        <f>2215.34+2371.95</f>
        <v>4587.29</v>
      </c>
      <c r="N343" s="83">
        <f>253.473+44.106+208.31+31.38</f>
        <v>537.26900000000001</v>
      </c>
      <c r="O343" s="83">
        <f>248.62+220.73</f>
        <v>469.35</v>
      </c>
      <c r="P343" s="83">
        <v>953.65</v>
      </c>
      <c r="Q343" s="83">
        <v>76.319999999999993</v>
      </c>
      <c r="R343" s="83">
        <v>11.44</v>
      </c>
      <c r="S343" s="83">
        <v>72.760000000000005</v>
      </c>
      <c r="T343" s="83">
        <v>759.39</v>
      </c>
      <c r="U343" s="83">
        <v>66.25</v>
      </c>
      <c r="V343" s="83">
        <v>9.5299999999999994</v>
      </c>
      <c r="W343" s="83">
        <v>66.98</v>
      </c>
      <c r="X343" s="83">
        <v>767.24</v>
      </c>
      <c r="Y343" s="83">
        <v>67.25</v>
      </c>
      <c r="Z343" s="83">
        <v>9.99</v>
      </c>
      <c r="AA343" s="83">
        <v>69.94</v>
      </c>
      <c r="AB343" s="83">
        <v>777.43</v>
      </c>
      <c r="AC343" s="83">
        <v>68.8</v>
      </c>
      <c r="AD343" s="83">
        <v>10.47</v>
      </c>
      <c r="AE343" s="83">
        <v>73.260000000000005</v>
      </c>
      <c r="AF343" s="83">
        <v>827.28</v>
      </c>
      <c r="AG343" s="83">
        <v>72.260000000000005</v>
      </c>
      <c r="AH343" s="83">
        <v>10.92</v>
      </c>
      <c r="AI343" s="83">
        <v>77.53</v>
      </c>
      <c r="AJ343" s="132"/>
      <c r="AK343" s="132"/>
      <c r="AL343" s="132"/>
      <c r="AM343" s="132"/>
      <c r="AN343" s="132"/>
      <c r="AO343" s="132"/>
      <c r="AP343" s="132"/>
      <c r="AQ343" s="132"/>
      <c r="AR343" s="132"/>
      <c r="AS343" s="132"/>
      <c r="AT343" s="132"/>
      <c r="AU343" s="132"/>
      <c r="AV343" s="132"/>
      <c r="AW343" s="132"/>
      <c r="AX343" s="132"/>
      <c r="AY343" s="132"/>
      <c r="AZ343" s="132"/>
      <c r="BA343" s="132"/>
      <c r="BB343" s="132"/>
      <c r="BC343" s="132"/>
      <c r="BD343" s="132"/>
      <c r="BE343" s="132"/>
      <c r="BF343" s="132"/>
      <c r="BG343" s="132"/>
      <c r="BH343" s="132"/>
      <c r="BI343" s="132"/>
      <c r="BJ343" s="132"/>
      <c r="BK343" s="132"/>
      <c r="BL343" s="132"/>
      <c r="BM343" s="132"/>
      <c r="BN343" s="132"/>
      <c r="BO343" s="132"/>
      <c r="BP343" s="132"/>
      <c r="BQ343" s="132"/>
      <c r="BR343" s="132"/>
      <c r="BS343" s="132"/>
      <c r="BT343" s="132"/>
      <c r="BU343" s="132"/>
      <c r="BV343" s="132"/>
      <c r="BW343" s="132"/>
      <c r="BX343" s="132"/>
      <c r="BY343" s="132"/>
      <c r="BZ343" s="132"/>
    </row>
    <row r="344" spans="1:78" ht="45.75" customHeight="1">
      <c r="A344" s="134">
        <v>338</v>
      </c>
      <c r="B344" s="134" t="s">
        <v>1202</v>
      </c>
      <c r="C344" s="2">
        <v>42481</v>
      </c>
      <c r="D344" s="134" t="s">
        <v>446</v>
      </c>
      <c r="E344" s="134" t="s">
        <v>66</v>
      </c>
      <c r="F344" s="134" t="s">
        <v>1503</v>
      </c>
      <c r="G344" s="3" t="s">
        <v>1498</v>
      </c>
      <c r="H344" s="2">
        <v>41577</v>
      </c>
      <c r="I344" s="3" t="s">
        <v>1499</v>
      </c>
      <c r="J344" s="134" t="s">
        <v>108</v>
      </c>
      <c r="K344" s="4" t="s">
        <v>1500</v>
      </c>
      <c r="L344" s="8" t="s">
        <v>76</v>
      </c>
      <c r="M344" s="83" t="s">
        <v>78</v>
      </c>
      <c r="N344" s="83">
        <v>59889.1</v>
      </c>
      <c r="O344" s="83">
        <v>259588.3</v>
      </c>
      <c r="P344" s="83" t="s">
        <v>78</v>
      </c>
      <c r="Q344" s="83">
        <v>11327.6</v>
      </c>
      <c r="R344" s="83"/>
      <c r="S344" s="83">
        <v>40717.599999999999</v>
      </c>
      <c r="T344" s="83"/>
      <c r="U344" s="83">
        <v>11152.6</v>
      </c>
      <c r="V344" s="83" t="s">
        <v>78</v>
      </c>
      <c r="W344" s="83">
        <v>38744.9</v>
      </c>
      <c r="X344" s="83" t="s">
        <v>78</v>
      </c>
      <c r="Y344" s="83">
        <v>9434.1</v>
      </c>
      <c r="Z344" s="83" t="s">
        <v>78</v>
      </c>
      <c r="AA344" s="83">
        <v>37187.199999999997</v>
      </c>
      <c r="AB344" s="83" t="s">
        <v>78</v>
      </c>
      <c r="AC344" s="83">
        <v>11192.5</v>
      </c>
      <c r="AD344" s="83" t="s">
        <v>78</v>
      </c>
      <c r="AE344" s="83">
        <v>39497.5</v>
      </c>
      <c r="AF344" s="83" t="s">
        <v>78</v>
      </c>
      <c r="AG344" s="83">
        <v>9449.5</v>
      </c>
      <c r="AH344" s="83" t="s">
        <v>78</v>
      </c>
      <c r="AI344" s="83">
        <v>38207.800000000003</v>
      </c>
      <c r="AJ344" s="132"/>
      <c r="AK344" s="132"/>
      <c r="AL344" s="132"/>
      <c r="AM344" s="132"/>
      <c r="AN344" s="132" t="s">
        <v>113</v>
      </c>
      <c r="AO344" s="132"/>
      <c r="AP344" s="132"/>
      <c r="AQ344" s="132"/>
      <c r="AR344" s="132" t="s">
        <v>113</v>
      </c>
      <c r="AS344" s="132" t="s">
        <v>113</v>
      </c>
      <c r="AT344" s="132"/>
      <c r="AU344" s="132"/>
      <c r="AV344" s="132"/>
      <c r="AW344" s="132"/>
      <c r="AX344" s="132"/>
      <c r="AY344" s="132"/>
      <c r="AZ344" s="132"/>
      <c r="BA344" s="132"/>
      <c r="BB344" s="132"/>
      <c r="BC344" s="132"/>
      <c r="BD344" s="132"/>
      <c r="BE344" s="132"/>
      <c r="BF344" s="132"/>
      <c r="BG344" s="132"/>
      <c r="BH344" s="132"/>
      <c r="BI344" s="132"/>
      <c r="BJ344" s="132"/>
      <c r="BK344" s="132"/>
      <c r="BL344" s="132"/>
      <c r="BM344" s="132"/>
      <c r="BN344" s="132"/>
      <c r="BO344" s="132"/>
      <c r="BP344" s="132"/>
      <c r="BQ344" s="132"/>
      <c r="BR344" s="132"/>
      <c r="BS344" s="132"/>
      <c r="BT344" s="132"/>
      <c r="BU344" s="132"/>
      <c r="BV344" s="132"/>
      <c r="BW344" s="132"/>
      <c r="BX344" s="132"/>
      <c r="BY344" s="132"/>
      <c r="BZ344" s="132"/>
    </row>
    <row r="345" spans="1:78" ht="45.75" customHeight="1">
      <c r="A345" s="134">
        <v>339</v>
      </c>
      <c r="B345" s="134" t="s">
        <v>1209</v>
      </c>
      <c r="C345" s="2">
        <v>42481</v>
      </c>
      <c r="D345" s="134" t="s">
        <v>446</v>
      </c>
      <c r="E345" s="134" t="s">
        <v>66</v>
      </c>
      <c r="F345" s="134" t="s">
        <v>1506</v>
      </c>
      <c r="G345" s="3" t="s">
        <v>1507</v>
      </c>
      <c r="H345" s="2">
        <v>42003</v>
      </c>
      <c r="I345" s="3" t="s">
        <v>1508</v>
      </c>
      <c r="J345" s="134" t="s">
        <v>63</v>
      </c>
      <c r="K345" s="4" t="s">
        <v>1509</v>
      </c>
      <c r="L345" s="8" t="s">
        <v>76</v>
      </c>
      <c r="M345" s="83" t="s">
        <v>78</v>
      </c>
      <c r="N345" s="83">
        <v>35256948.399999999</v>
      </c>
      <c r="O345" s="83" t="s">
        <v>78</v>
      </c>
      <c r="P345" s="83" t="s">
        <v>78</v>
      </c>
      <c r="Q345" s="83">
        <v>4170099</v>
      </c>
      <c r="R345" s="83" t="s">
        <v>78</v>
      </c>
      <c r="S345" s="83" t="s">
        <v>78</v>
      </c>
      <c r="T345" s="83" t="s">
        <v>78</v>
      </c>
      <c r="U345" s="83">
        <v>3610787</v>
      </c>
      <c r="V345" s="83" t="s">
        <v>78</v>
      </c>
      <c r="W345" s="83" t="s">
        <v>78</v>
      </c>
      <c r="X345" s="83" t="s">
        <v>78</v>
      </c>
      <c r="Y345" s="83">
        <v>3612683</v>
      </c>
      <c r="Z345" s="83" t="s">
        <v>78</v>
      </c>
      <c r="AA345" s="83" t="s">
        <v>78</v>
      </c>
      <c r="AB345" s="83" t="s">
        <v>78</v>
      </c>
      <c r="AC345" s="83">
        <v>3612683</v>
      </c>
      <c r="AD345" s="83" t="s">
        <v>78</v>
      </c>
      <c r="AE345" s="83" t="s">
        <v>78</v>
      </c>
      <c r="AF345" s="83" t="s">
        <v>78</v>
      </c>
      <c r="AG345" s="83">
        <v>3612683</v>
      </c>
      <c r="AH345" s="83" t="s">
        <v>78</v>
      </c>
      <c r="AI345" s="83" t="s">
        <v>78</v>
      </c>
      <c r="AJ345" s="132" t="s">
        <v>113</v>
      </c>
      <c r="AK345" s="132" t="s">
        <v>113</v>
      </c>
      <c r="AL345" s="132"/>
      <c r="AM345" s="132" t="s">
        <v>113</v>
      </c>
      <c r="AN345" s="132"/>
      <c r="AO345" s="132" t="s">
        <v>113</v>
      </c>
      <c r="AP345" s="132"/>
      <c r="AQ345" s="132"/>
      <c r="AR345" s="132"/>
      <c r="AS345" s="132" t="s">
        <v>113</v>
      </c>
      <c r="AT345" s="132" t="s">
        <v>113</v>
      </c>
      <c r="AU345" s="132"/>
      <c r="AV345" s="132"/>
      <c r="AW345" s="132" t="s">
        <v>113</v>
      </c>
      <c r="AX345" s="132" t="s">
        <v>113</v>
      </c>
      <c r="AY345" s="132" t="s">
        <v>113</v>
      </c>
      <c r="AZ345" s="132"/>
      <c r="BA345" s="132"/>
      <c r="BB345" s="132"/>
      <c r="BC345" s="132"/>
      <c r="BD345" s="132"/>
      <c r="BE345" s="132"/>
      <c r="BF345" s="132"/>
      <c r="BG345" s="132"/>
      <c r="BH345" s="132"/>
      <c r="BI345" s="132"/>
      <c r="BJ345" s="132" t="s">
        <v>113</v>
      </c>
      <c r="BK345" s="132" t="s">
        <v>113</v>
      </c>
      <c r="BL345" s="132" t="s">
        <v>113</v>
      </c>
      <c r="BM345" s="132" t="s">
        <v>113</v>
      </c>
      <c r="BN345" s="132" t="s">
        <v>113</v>
      </c>
      <c r="BO345" s="132"/>
      <c r="BP345" s="132"/>
      <c r="BQ345" s="132"/>
      <c r="BR345" s="132"/>
      <c r="BS345" s="132"/>
      <c r="BT345" s="132"/>
      <c r="BU345" s="132"/>
      <c r="BV345" s="132"/>
      <c r="BW345" s="132"/>
      <c r="BX345" s="132"/>
      <c r="BY345" s="132"/>
      <c r="BZ345" s="132"/>
    </row>
    <row r="346" spans="1:78" ht="45.75" customHeight="1">
      <c r="A346" s="134">
        <v>340</v>
      </c>
      <c r="B346" s="134" t="s">
        <v>1209</v>
      </c>
      <c r="C346" s="2">
        <v>42481</v>
      </c>
      <c r="D346" s="134" t="s">
        <v>446</v>
      </c>
      <c r="E346" s="134" t="s">
        <v>66</v>
      </c>
      <c r="F346" s="134" t="s">
        <v>460</v>
      </c>
      <c r="G346" s="3" t="s">
        <v>1507</v>
      </c>
      <c r="H346" s="2">
        <v>42003</v>
      </c>
      <c r="I346" s="3" t="s">
        <v>1508</v>
      </c>
      <c r="J346" s="134" t="s">
        <v>63</v>
      </c>
      <c r="K346" s="4" t="s">
        <v>1509</v>
      </c>
      <c r="L346" s="8" t="s">
        <v>76</v>
      </c>
      <c r="M346" s="83" t="s">
        <v>78</v>
      </c>
      <c r="N346" s="83">
        <v>1659475.34</v>
      </c>
      <c r="O346" s="83" t="s">
        <v>78</v>
      </c>
      <c r="P346" s="83" t="s">
        <v>78</v>
      </c>
      <c r="Q346" s="83">
        <v>211640</v>
      </c>
      <c r="R346" s="83" t="s">
        <v>78</v>
      </c>
      <c r="S346" s="83" t="s">
        <v>78</v>
      </c>
      <c r="T346" s="83" t="s">
        <v>78</v>
      </c>
      <c r="U346" s="83">
        <v>211640</v>
      </c>
      <c r="V346" s="83" t="s">
        <v>78</v>
      </c>
      <c r="W346" s="83" t="s">
        <v>78</v>
      </c>
      <c r="X346" s="83" t="s">
        <v>78</v>
      </c>
      <c r="Y346" s="83">
        <v>211640</v>
      </c>
      <c r="Z346" s="83" t="s">
        <v>78</v>
      </c>
      <c r="AA346" s="83" t="s">
        <v>78</v>
      </c>
      <c r="AB346" s="83" t="s">
        <v>78</v>
      </c>
      <c r="AC346" s="83">
        <v>211640</v>
      </c>
      <c r="AD346" s="83" t="s">
        <v>78</v>
      </c>
      <c r="AE346" s="83" t="s">
        <v>78</v>
      </c>
      <c r="AF346" s="83" t="s">
        <v>78</v>
      </c>
      <c r="AG346" s="83">
        <v>211640</v>
      </c>
      <c r="AH346" s="83" t="s">
        <v>78</v>
      </c>
      <c r="AI346" s="83" t="s">
        <v>78</v>
      </c>
      <c r="AJ346" s="132"/>
      <c r="AK346" s="132"/>
      <c r="AL346" s="132"/>
      <c r="AM346" s="132"/>
      <c r="AN346" s="132"/>
      <c r="AO346" s="132"/>
      <c r="AP346" s="132"/>
      <c r="AQ346" s="132"/>
      <c r="AR346" s="132"/>
      <c r="AS346" s="132"/>
      <c r="AT346" s="132"/>
      <c r="AU346" s="132"/>
      <c r="AV346" s="132"/>
      <c r="AW346" s="132"/>
      <c r="AX346" s="132"/>
      <c r="AY346" s="132"/>
      <c r="AZ346" s="132"/>
      <c r="BA346" s="132"/>
      <c r="BB346" s="132"/>
      <c r="BC346" s="132"/>
      <c r="BD346" s="132"/>
      <c r="BE346" s="132"/>
      <c r="BF346" s="132"/>
      <c r="BG346" s="132"/>
      <c r="BH346" s="132"/>
      <c r="BI346" s="132"/>
      <c r="BJ346" s="132"/>
      <c r="BK346" s="132"/>
      <c r="BL346" s="132"/>
      <c r="BM346" s="132"/>
      <c r="BN346" s="132"/>
      <c r="BO346" s="132"/>
      <c r="BP346" s="132"/>
      <c r="BQ346" s="132"/>
      <c r="BR346" s="132"/>
      <c r="BS346" s="132"/>
      <c r="BT346" s="132"/>
      <c r="BU346" s="132"/>
      <c r="BV346" s="132"/>
      <c r="BW346" s="132"/>
      <c r="BX346" s="132"/>
      <c r="BY346" s="132"/>
      <c r="BZ346" s="132"/>
    </row>
    <row r="347" spans="1:78" ht="45.75" customHeight="1">
      <c r="A347" s="134">
        <v>341</v>
      </c>
      <c r="B347" s="134" t="s">
        <v>1209</v>
      </c>
      <c r="C347" s="2">
        <v>42481</v>
      </c>
      <c r="D347" s="134" t="s">
        <v>446</v>
      </c>
      <c r="E347" s="134" t="s">
        <v>66</v>
      </c>
      <c r="F347" s="134" t="s">
        <v>1510</v>
      </c>
      <c r="G347" s="3" t="s">
        <v>1507</v>
      </c>
      <c r="H347" s="2">
        <v>42003</v>
      </c>
      <c r="I347" s="3" t="s">
        <v>1508</v>
      </c>
      <c r="J347" s="134" t="s">
        <v>63</v>
      </c>
      <c r="K347" s="4" t="s">
        <v>1509</v>
      </c>
      <c r="L347" s="8" t="s">
        <v>518</v>
      </c>
      <c r="M347" s="83" t="s">
        <v>78</v>
      </c>
      <c r="N347" s="83">
        <v>34.75</v>
      </c>
      <c r="O347" s="83">
        <v>312.75</v>
      </c>
      <c r="P347" s="83" t="s">
        <v>78</v>
      </c>
      <c r="Q347" s="83">
        <v>6.95</v>
      </c>
      <c r="R347" s="83" t="s">
        <v>78</v>
      </c>
      <c r="S347" s="83">
        <v>62.55</v>
      </c>
      <c r="T347" s="83" t="s">
        <v>78</v>
      </c>
      <c r="U347" s="83">
        <v>6.95</v>
      </c>
      <c r="V347" s="83" t="s">
        <v>78</v>
      </c>
      <c r="W347" s="83">
        <v>62.55</v>
      </c>
      <c r="X347" s="83" t="s">
        <v>78</v>
      </c>
      <c r="Y347" s="83">
        <v>6.95</v>
      </c>
      <c r="Z347" s="83" t="s">
        <v>78</v>
      </c>
      <c r="AA347" s="83">
        <v>62.55</v>
      </c>
      <c r="AB347" s="83" t="s">
        <v>78</v>
      </c>
      <c r="AC347" s="83">
        <v>6.95</v>
      </c>
      <c r="AD347" s="83" t="s">
        <v>78</v>
      </c>
      <c r="AE347" s="83">
        <v>62.55</v>
      </c>
      <c r="AF347" s="83" t="s">
        <v>78</v>
      </c>
      <c r="AG347" s="83">
        <v>6.95</v>
      </c>
      <c r="AH347" s="83" t="s">
        <v>78</v>
      </c>
      <c r="AI347" s="83">
        <v>62.55</v>
      </c>
      <c r="AJ347" s="132"/>
      <c r="AK347" s="132"/>
      <c r="AL347" s="132"/>
      <c r="AM347" s="132"/>
      <c r="AN347" s="132"/>
      <c r="AO347" s="132"/>
      <c r="AP347" s="132"/>
      <c r="AQ347" s="132"/>
      <c r="AR347" s="132"/>
      <c r="AS347" s="132" t="s">
        <v>113</v>
      </c>
      <c r="AT347" s="132"/>
      <c r="AU347" s="132"/>
      <c r="AV347" s="132"/>
      <c r="AW347" s="132"/>
      <c r="AX347" s="132"/>
      <c r="AY347" s="132"/>
      <c r="AZ347" s="132"/>
      <c r="BA347" s="132"/>
      <c r="BB347" s="132"/>
      <c r="BC347" s="132"/>
      <c r="BD347" s="132"/>
      <c r="BE347" s="132"/>
      <c r="BF347" s="132"/>
      <c r="BG347" s="132"/>
      <c r="BH347" s="132"/>
      <c r="BI347" s="132"/>
      <c r="BJ347" s="132"/>
      <c r="BK347" s="132"/>
      <c r="BL347" s="132"/>
      <c r="BM347" s="132"/>
      <c r="BN347" s="132"/>
      <c r="BO347" s="132"/>
      <c r="BP347" s="132"/>
      <c r="BQ347" s="132"/>
      <c r="BR347" s="132"/>
      <c r="BS347" s="132"/>
      <c r="BT347" s="132"/>
      <c r="BU347" s="132"/>
      <c r="BV347" s="132"/>
      <c r="BW347" s="132"/>
      <c r="BX347" s="132"/>
      <c r="BY347" s="132"/>
      <c r="BZ347" s="132"/>
    </row>
    <row r="348" spans="1:78" ht="45.75" customHeight="1">
      <c r="A348" s="134">
        <v>342</v>
      </c>
      <c r="B348" s="134" t="s">
        <v>1224</v>
      </c>
      <c r="C348" s="2">
        <v>42481</v>
      </c>
      <c r="D348" s="134" t="s">
        <v>446</v>
      </c>
      <c r="E348" s="134" t="s">
        <v>66</v>
      </c>
      <c r="F348" s="134" t="s">
        <v>492</v>
      </c>
      <c r="G348" s="3" t="s">
        <v>1511</v>
      </c>
      <c r="H348" s="2">
        <v>41348</v>
      </c>
      <c r="I348" s="3" t="s">
        <v>1512</v>
      </c>
      <c r="J348" s="134" t="s">
        <v>63</v>
      </c>
      <c r="K348" s="4" t="s">
        <v>1513</v>
      </c>
      <c r="L348" s="8" t="s">
        <v>76</v>
      </c>
      <c r="M348" s="83">
        <v>1606665.5</v>
      </c>
      <c r="N348" s="83">
        <v>4036234.3</v>
      </c>
      <c r="O348" s="83">
        <v>3044878.5</v>
      </c>
      <c r="P348" s="83">
        <v>195277.1</v>
      </c>
      <c r="Q348" s="83">
        <v>270733.7</v>
      </c>
      <c r="R348" s="83" t="s">
        <v>78</v>
      </c>
      <c r="S348" s="83">
        <v>204237.7</v>
      </c>
      <c r="T348" s="83">
        <v>311044.90000000002</v>
      </c>
      <c r="U348" s="83">
        <v>394238.8</v>
      </c>
      <c r="V348" s="83" t="s">
        <v>78</v>
      </c>
      <c r="W348" s="83">
        <v>297408.2</v>
      </c>
      <c r="X348" s="83" t="s">
        <v>78</v>
      </c>
      <c r="Y348" s="83">
        <v>413780.6</v>
      </c>
      <c r="Z348" s="83" t="s">
        <v>78</v>
      </c>
      <c r="AA348" s="83">
        <v>312150.3</v>
      </c>
      <c r="AB348" s="83" t="s">
        <v>78</v>
      </c>
      <c r="AC348" s="83" t="s">
        <v>1514</v>
      </c>
      <c r="AD348" s="83" t="s">
        <v>78</v>
      </c>
      <c r="AE348" s="83">
        <v>327757.8</v>
      </c>
      <c r="AF348" s="83" t="s">
        <v>78</v>
      </c>
      <c r="AG348" s="83" t="s">
        <v>1515</v>
      </c>
      <c r="AH348" s="83" t="s">
        <v>78</v>
      </c>
      <c r="AI348" s="83" t="s">
        <v>1516</v>
      </c>
      <c r="AJ348" s="132" t="s">
        <v>113</v>
      </c>
      <c r="AK348" s="132" t="s">
        <v>113</v>
      </c>
      <c r="AL348" s="132" t="s">
        <v>113</v>
      </c>
      <c r="AM348" s="132"/>
      <c r="AN348" s="132" t="s">
        <v>113</v>
      </c>
      <c r="AO348" s="132"/>
      <c r="AP348" s="132"/>
      <c r="AQ348" s="132"/>
      <c r="AR348" s="132"/>
      <c r="AS348" s="132" t="s">
        <v>113</v>
      </c>
      <c r="AT348" s="132" t="s">
        <v>113</v>
      </c>
      <c r="AU348" s="132"/>
      <c r="AV348" s="132"/>
      <c r="AW348" s="132" t="s">
        <v>113</v>
      </c>
      <c r="AX348" s="132"/>
      <c r="AY348" s="132"/>
      <c r="AZ348" s="132"/>
      <c r="BA348" s="132"/>
      <c r="BB348" s="132"/>
      <c r="BC348" s="132"/>
      <c r="BD348" s="132"/>
      <c r="BE348" s="132"/>
      <c r="BF348" s="132"/>
      <c r="BG348" s="132" t="s">
        <v>113</v>
      </c>
      <c r="BH348" s="132"/>
      <c r="BI348" s="132"/>
      <c r="BJ348" s="132"/>
      <c r="BK348" s="132"/>
      <c r="BL348" s="132"/>
      <c r="BM348" s="132"/>
      <c r="BN348" s="132"/>
      <c r="BO348" s="132"/>
      <c r="BP348" s="132"/>
      <c r="BQ348" s="132"/>
      <c r="BR348" s="132"/>
      <c r="BS348" s="132"/>
      <c r="BT348" s="132"/>
      <c r="BU348" s="132"/>
      <c r="BV348" s="132"/>
      <c r="BW348" s="132"/>
      <c r="BX348" s="132"/>
      <c r="BY348" s="132"/>
      <c r="BZ348" s="132"/>
    </row>
    <row r="349" spans="1:78" ht="45.75" customHeight="1">
      <c r="A349" s="134">
        <v>343</v>
      </c>
      <c r="B349" s="134" t="s">
        <v>1224</v>
      </c>
      <c r="C349" s="2">
        <v>42481</v>
      </c>
      <c r="D349" s="134" t="s">
        <v>446</v>
      </c>
      <c r="E349" s="134" t="s">
        <v>66</v>
      </c>
      <c r="F349" s="134" t="s">
        <v>490</v>
      </c>
      <c r="G349" s="3" t="s">
        <v>1511</v>
      </c>
      <c r="H349" s="2">
        <v>41348</v>
      </c>
      <c r="I349" s="3" t="s">
        <v>1512</v>
      </c>
      <c r="J349" s="134" t="s">
        <v>63</v>
      </c>
      <c r="K349" s="4" t="s">
        <v>1513</v>
      </c>
      <c r="L349" s="8" t="s">
        <v>76</v>
      </c>
      <c r="M349" s="83">
        <v>2583082.7999999998</v>
      </c>
      <c r="N349" s="83">
        <v>5706917.0999999996</v>
      </c>
      <c r="O349" s="83">
        <v>14674929.699999999</v>
      </c>
      <c r="P349" s="83">
        <v>150780.5</v>
      </c>
      <c r="Q349" s="83">
        <v>253525.6</v>
      </c>
      <c r="R349" s="83" t="s">
        <v>78</v>
      </c>
      <c r="S349" s="83">
        <v>651923</v>
      </c>
      <c r="T349" s="83">
        <v>228703.7</v>
      </c>
      <c r="U349" s="83">
        <v>350988.4</v>
      </c>
      <c r="V349" s="83" t="s">
        <v>78</v>
      </c>
      <c r="W349" s="83">
        <v>902541.6</v>
      </c>
      <c r="X349" s="83" t="s">
        <v>78</v>
      </c>
      <c r="Y349" s="83">
        <v>367359.6</v>
      </c>
      <c r="Z349" s="83" t="s">
        <v>78</v>
      </c>
      <c r="AA349" s="83" t="s">
        <v>1517</v>
      </c>
      <c r="AB349" s="83" t="s">
        <v>78</v>
      </c>
      <c r="AC349" s="83">
        <v>385727.6</v>
      </c>
      <c r="AD349" s="83" t="s">
        <v>78</v>
      </c>
      <c r="AE349" s="83">
        <v>991871</v>
      </c>
      <c r="AF349" s="83" t="s">
        <v>78</v>
      </c>
      <c r="AG349" s="83">
        <v>403856.8</v>
      </c>
      <c r="AH349" s="83" t="s">
        <v>78</v>
      </c>
      <c r="AI349" s="83">
        <v>1038488.9</v>
      </c>
      <c r="AJ349" s="132" t="s">
        <v>113</v>
      </c>
      <c r="AK349" s="132" t="s">
        <v>113</v>
      </c>
      <c r="AL349" s="132" t="s">
        <v>113</v>
      </c>
      <c r="AM349" s="132"/>
      <c r="AN349" s="132"/>
      <c r="AO349" s="132"/>
      <c r="AP349" s="132"/>
      <c r="AQ349" s="132"/>
      <c r="AR349" s="132"/>
      <c r="AS349" s="132" t="s">
        <v>113</v>
      </c>
      <c r="AT349" s="132"/>
      <c r="AU349" s="132"/>
      <c r="AV349" s="132"/>
      <c r="AW349" s="132"/>
      <c r="AX349" s="132"/>
      <c r="AY349" s="132"/>
      <c r="AZ349" s="132"/>
      <c r="BA349" s="132"/>
      <c r="BB349" s="132"/>
      <c r="BC349" s="132"/>
      <c r="BD349" s="132"/>
      <c r="BE349" s="132"/>
      <c r="BF349" s="132"/>
      <c r="BG349" s="132"/>
      <c r="BH349" s="132"/>
      <c r="BI349" s="132"/>
      <c r="BJ349" s="132" t="s">
        <v>113</v>
      </c>
      <c r="BK349" s="132" t="s">
        <v>113</v>
      </c>
      <c r="BL349" s="132" t="s">
        <v>113</v>
      </c>
      <c r="BM349" s="132" t="s">
        <v>113</v>
      </c>
      <c r="BN349" s="132" t="s">
        <v>113</v>
      </c>
      <c r="BO349" s="132"/>
      <c r="BP349" s="132"/>
      <c r="BQ349" s="132"/>
      <c r="BR349" s="132"/>
      <c r="BS349" s="132"/>
      <c r="BT349" s="132"/>
      <c r="BU349" s="132"/>
      <c r="BV349" s="132"/>
      <c r="BW349" s="132"/>
      <c r="BX349" s="132"/>
      <c r="BY349" s="132"/>
      <c r="BZ349" s="132"/>
    </row>
    <row r="350" spans="1:78" ht="45.75" customHeight="1">
      <c r="A350" s="134">
        <v>344</v>
      </c>
      <c r="B350" s="134" t="s">
        <v>1224</v>
      </c>
      <c r="C350" s="2">
        <v>42481</v>
      </c>
      <c r="D350" s="134" t="s">
        <v>446</v>
      </c>
      <c r="E350" s="134" t="s">
        <v>66</v>
      </c>
      <c r="F350" s="134" t="s">
        <v>464</v>
      </c>
      <c r="G350" s="3" t="s">
        <v>1511</v>
      </c>
      <c r="H350" s="2">
        <v>41348</v>
      </c>
      <c r="I350" s="3" t="s">
        <v>1512</v>
      </c>
      <c r="J350" s="134" t="s">
        <v>63</v>
      </c>
      <c r="K350" s="4" t="s">
        <v>1513</v>
      </c>
      <c r="L350" s="8" t="s">
        <v>76</v>
      </c>
      <c r="M350" s="83">
        <v>129118.8</v>
      </c>
      <c r="N350" s="83">
        <v>452578.1</v>
      </c>
      <c r="O350" s="83">
        <v>113144.5</v>
      </c>
      <c r="P350" s="83" t="s">
        <v>78</v>
      </c>
      <c r="Q350" s="83">
        <v>33022.5</v>
      </c>
      <c r="R350" s="83" t="s">
        <v>78</v>
      </c>
      <c r="S350" s="83">
        <v>8255.6</v>
      </c>
      <c r="T350" s="83" t="s">
        <v>78</v>
      </c>
      <c r="U350" s="83">
        <v>34364.1</v>
      </c>
      <c r="V350" s="83" t="s">
        <v>78</v>
      </c>
      <c r="W350" s="83">
        <v>8591</v>
      </c>
      <c r="X350" s="83" t="s">
        <v>78</v>
      </c>
      <c r="Y350" s="83">
        <v>36082.300000000003</v>
      </c>
      <c r="Z350" s="83" t="s">
        <v>78</v>
      </c>
      <c r="AA350" s="83">
        <v>9020.6</v>
      </c>
      <c r="AB350" s="83" t="s">
        <v>78</v>
      </c>
      <c r="AC350" s="83">
        <v>37886.400000000001</v>
      </c>
      <c r="AD350" s="83" t="s">
        <v>78</v>
      </c>
      <c r="AE350" s="83">
        <v>9471.6</v>
      </c>
      <c r="AF350" s="83" t="s">
        <v>78</v>
      </c>
      <c r="AG350" s="83">
        <v>39667.1</v>
      </c>
      <c r="AH350" s="83" t="s">
        <v>78</v>
      </c>
      <c r="AI350" s="83">
        <v>9916.7999999999993</v>
      </c>
      <c r="AJ350" s="132" t="s">
        <v>113</v>
      </c>
      <c r="AK350" s="132" t="s">
        <v>113</v>
      </c>
      <c r="AL350" s="132"/>
      <c r="AM350" s="132"/>
      <c r="AN350" s="132"/>
      <c r="AO350" s="132" t="s">
        <v>113</v>
      </c>
      <c r="AP350" s="132"/>
      <c r="AQ350" s="132"/>
      <c r="AR350" s="132"/>
      <c r="AS350" s="132"/>
      <c r="AT350" s="132"/>
      <c r="AU350" s="132"/>
      <c r="AV350" s="132"/>
      <c r="AW350" s="132"/>
      <c r="AX350" s="132"/>
      <c r="AY350" s="132"/>
      <c r="AZ350" s="132"/>
      <c r="BA350" s="132"/>
      <c r="BB350" s="132"/>
      <c r="BC350" s="132"/>
      <c r="BD350" s="132"/>
      <c r="BE350" s="132"/>
      <c r="BF350" s="132"/>
      <c r="BG350" s="132"/>
      <c r="BH350" s="132"/>
      <c r="BI350" s="132"/>
      <c r="BJ350" s="132"/>
      <c r="BK350" s="132"/>
      <c r="BL350" s="132"/>
      <c r="BM350" s="132"/>
      <c r="BN350" s="132"/>
      <c r="BO350" s="132"/>
      <c r="BP350" s="132"/>
      <c r="BQ350" s="132"/>
      <c r="BR350" s="132"/>
      <c r="BS350" s="132"/>
      <c r="BT350" s="132"/>
      <c r="BU350" s="132"/>
      <c r="BV350" s="132"/>
      <c r="BW350" s="132"/>
      <c r="BX350" s="132"/>
      <c r="BY350" s="132"/>
      <c r="BZ350" s="132"/>
    </row>
    <row r="351" spans="1:78" ht="45.75" customHeight="1">
      <c r="A351" s="134">
        <v>345</v>
      </c>
      <c r="B351" s="134" t="s">
        <v>1224</v>
      </c>
      <c r="C351" s="2">
        <v>42481</v>
      </c>
      <c r="D351" s="134" t="s">
        <v>446</v>
      </c>
      <c r="E351" s="134" t="s">
        <v>66</v>
      </c>
      <c r="F351" s="134" t="s">
        <v>462</v>
      </c>
      <c r="G351" s="3" t="s">
        <v>1511</v>
      </c>
      <c r="H351" s="2">
        <v>41348</v>
      </c>
      <c r="I351" s="3" t="s">
        <v>1512</v>
      </c>
      <c r="J351" s="134" t="s">
        <v>63</v>
      </c>
      <c r="K351" s="4" t="s">
        <v>1513</v>
      </c>
      <c r="L351" s="8" t="s">
        <v>76</v>
      </c>
      <c r="M351" s="83" t="s">
        <v>78</v>
      </c>
      <c r="N351" s="83">
        <v>792521.5</v>
      </c>
      <c r="O351" s="83">
        <v>1513548.9</v>
      </c>
      <c r="P351" s="83" t="s">
        <v>78</v>
      </c>
      <c r="Q351" s="83">
        <v>112489.60000000001</v>
      </c>
      <c r="R351" s="83" t="s">
        <v>78</v>
      </c>
      <c r="S351" s="83">
        <v>168734.4</v>
      </c>
      <c r="T351" s="83" t="s">
        <v>78</v>
      </c>
      <c r="U351" s="83">
        <v>117059.4</v>
      </c>
      <c r="V351" s="83" t="s">
        <v>78</v>
      </c>
      <c r="W351" s="83">
        <v>175589.1</v>
      </c>
      <c r="X351" s="83" t="s">
        <v>78</v>
      </c>
      <c r="Y351" s="83">
        <v>122912.4</v>
      </c>
      <c r="Z351" s="83" t="s">
        <v>78</v>
      </c>
      <c r="AA351" s="83">
        <v>184368.6</v>
      </c>
      <c r="AB351" s="83" t="s">
        <v>78</v>
      </c>
      <c r="AC351" s="83">
        <v>129058</v>
      </c>
      <c r="AD351" s="83" t="s">
        <v>78</v>
      </c>
      <c r="AE351" s="83">
        <v>193587</v>
      </c>
      <c r="AF351" s="83" t="s">
        <v>78</v>
      </c>
      <c r="AG351" s="83">
        <v>135123.70000000001</v>
      </c>
      <c r="AH351" s="83" t="s">
        <v>78</v>
      </c>
      <c r="AI351" s="83">
        <v>202685.6</v>
      </c>
      <c r="AJ351" s="132" t="s">
        <v>113</v>
      </c>
      <c r="AK351" s="132"/>
      <c r="AL351" s="132"/>
      <c r="AM351" s="132" t="s">
        <v>113</v>
      </c>
      <c r="AN351" s="132"/>
      <c r="AO351" s="132"/>
      <c r="AP351" s="132"/>
      <c r="AQ351" s="132"/>
      <c r="AR351" s="132" t="s">
        <v>113</v>
      </c>
      <c r="AS351" s="132"/>
      <c r="AT351" s="132"/>
      <c r="AU351" s="132"/>
      <c r="AV351" s="132"/>
      <c r="AW351" s="132"/>
      <c r="AX351" s="132"/>
      <c r="AY351" s="132"/>
      <c r="AZ351" s="132"/>
      <c r="BA351" s="132"/>
      <c r="BB351" s="132"/>
      <c r="BC351" s="132"/>
      <c r="BD351" s="132"/>
      <c r="BE351" s="132"/>
      <c r="BF351" s="132"/>
      <c r="BG351" s="132"/>
      <c r="BH351" s="132"/>
      <c r="BI351" s="132"/>
      <c r="BJ351" s="132"/>
      <c r="BK351" s="132"/>
      <c r="BL351" s="132"/>
      <c r="BM351" s="132"/>
      <c r="BN351" s="132"/>
      <c r="BO351" s="132"/>
      <c r="BP351" s="132"/>
      <c r="BQ351" s="132"/>
      <c r="BR351" s="132"/>
      <c r="BS351" s="132"/>
      <c r="BT351" s="132"/>
      <c r="BU351" s="132"/>
      <c r="BV351" s="132"/>
      <c r="BW351" s="132"/>
      <c r="BX351" s="132"/>
      <c r="BY351" s="132"/>
      <c r="BZ351" s="132"/>
    </row>
    <row r="352" spans="1:78" ht="45.75" customHeight="1">
      <c r="A352" s="134">
        <v>346</v>
      </c>
      <c r="B352" s="134" t="s">
        <v>1224</v>
      </c>
      <c r="C352" s="2">
        <v>42481</v>
      </c>
      <c r="D352" s="134" t="s">
        <v>446</v>
      </c>
      <c r="E352" s="134" t="s">
        <v>66</v>
      </c>
      <c r="F352" s="134" t="s">
        <v>460</v>
      </c>
      <c r="G352" s="3" t="s">
        <v>1511</v>
      </c>
      <c r="H352" s="2">
        <v>41348</v>
      </c>
      <c r="I352" s="3" t="s">
        <v>1512</v>
      </c>
      <c r="J352" s="134" t="s">
        <v>63</v>
      </c>
      <c r="K352" s="4" t="s">
        <v>1513</v>
      </c>
      <c r="L352" s="8" t="s">
        <v>76</v>
      </c>
      <c r="M352" s="83">
        <v>249782</v>
      </c>
      <c r="N352" s="83">
        <v>6327756.0999999996</v>
      </c>
      <c r="O352" s="83">
        <v>3259753.2</v>
      </c>
      <c r="P352" s="83" t="s">
        <v>78</v>
      </c>
      <c r="Q352" s="83">
        <v>824140.80000000005</v>
      </c>
      <c r="R352" s="83" t="s">
        <v>78</v>
      </c>
      <c r="S352" s="83">
        <v>424557.4</v>
      </c>
      <c r="T352" s="83" t="s">
        <v>78</v>
      </c>
      <c r="U352" s="83">
        <v>1045564.7</v>
      </c>
      <c r="V352" s="83" t="s">
        <v>78</v>
      </c>
      <c r="W352" s="83">
        <v>538624.19999999995</v>
      </c>
      <c r="X352" s="83" t="s">
        <v>78</v>
      </c>
      <c r="Y352" s="83">
        <v>1097842.8999999999</v>
      </c>
      <c r="Z352" s="83" t="s">
        <v>78</v>
      </c>
      <c r="AA352" s="83">
        <v>565555.5</v>
      </c>
      <c r="AB352" s="83" t="s">
        <v>78</v>
      </c>
      <c r="AC352" s="83" t="s">
        <v>1518</v>
      </c>
      <c r="AD352" s="83" t="s">
        <v>78</v>
      </c>
      <c r="AE352" s="83" t="s">
        <v>1519</v>
      </c>
      <c r="AF352" s="83" t="s">
        <v>78</v>
      </c>
      <c r="AG352" s="83">
        <v>1206913.6000000001</v>
      </c>
      <c r="AH352" s="83" t="s">
        <v>78</v>
      </c>
      <c r="AI352" s="83">
        <v>621743.4</v>
      </c>
      <c r="AJ352" s="132"/>
      <c r="AK352" s="132"/>
      <c r="AL352" s="132"/>
      <c r="AM352" s="132"/>
      <c r="AN352" s="132"/>
      <c r="AO352" s="132"/>
      <c r="AP352" s="132"/>
      <c r="AQ352" s="132"/>
      <c r="AR352" s="132"/>
      <c r="AS352" s="132"/>
      <c r="AT352" s="132"/>
      <c r="AU352" s="132"/>
      <c r="AV352" s="132"/>
      <c r="AW352" s="132"/>
      <c r="AX352" s="132"/>
      <c r="AY352" s="132"/>
      <c r="AZ352" s="132"/>
      <c r="BA352" s="132"/>
      <c r="BB352" s="132"/>
      <c r="BC352" s="132"/>
      <c r="BD352" s="132"/>
      <c r="BE352" s="132"/>
      <c r="BF352" s="132"/>
      <c r="BG352" s="132"/>
      <c r="BH352" s="132"/>
      <c r="BI352" s="132"/>
      <c r="BJ352" s="132"/>
      <c r="BK352" s="132"/>
      <c r="BL352" s="132"/>
      <c r="BM352" s="132"/>
      <c r="BN352" s="132"/>
      <c r="BO352" s="132"/>
      <c r="BP352" s="132"/>
      <c r="BQ352" s="132"/>
      <c r="BR352" s="132"/>
      <c r="BS352" s="132"/>
      <c r="BT352" s="132"/>
      <c r="BU352" s="132"/>
      <c r="BV352" s="132"/>
      <c r="BW352" s="132"/>
      <c r="BX352" s="132"/>
      <c r="BY352" s="132"/>
      <c r="BZ352" s="132"/>
    </row>
    <row r="353" spans="1:78" ht="45.75" customHeight="1">
      <c r="A353" s="134">
        <v>347</v>
      </c>
      <c r="B353" s="134" t="s">
        <v>1224</v>
      </c>
      <c r="C353" s="2">
        <v>42481</v>
      </c>
      <c r="D353" s="134" t="s">
        <v>446</v>
      </c>
      <c r="E353" s="134" t="s">
        <v>66</v>
      </c>
      <c r="F353" s="134" t="s">
        <v>621</v>
      </c>
      <c r="G353" s="3" t="s">
        <v>1511</v>
      </c>
      <c r="H353" s="2">
        <v>41348</v>
      </c>
      <c r="I353" s="3" t="s">
        <v>1512</v>
      </c>
      <c r="J353" s="134" t="s">
        <v>374</v>
      </c>
      <c r="K353" s="4" t="s">
        <v>1513</v>
      </c>
      <c r="L353" s="8" t="s">
        <v>76</v>
      </c>
      <c r="M353" s="83" t="s">
        <v>78</v>
      </c>
      <c r="N353" s="83" t="s">
        <v>1520</v>
      </c>
      <c r="O353" s="83">
        <v>58018.9</v>
      </c>
      <c r="P353" s="83" t="s">
        <v>78</v>
      </c>
      <c r="Q353" s="83">
        <v>23218.3</v>
      </c>
      <c r="R353" s="83" t="s">
        <v>78</v>
      </c>
      <c r="S353" s="83">
        <v>10500</v>
      </c>
      <c r="T353" s="83" t="s">
        <v>78</v>
      </c>
      <c r="U353" s="83" t="s">
        <v>1521</v>
      </c>
      <c r="V353" s="83" t="s">
        <v>78</v>
      </c>
      <c r="W353" s="83">
        <v>11025</v>
      </c>
      <c r="X353" s="83" t="s">
        <v>78</v>
      </c>
      <c r="Y353" s="83">
        <v>25369.599999999999</v>
      </c>
      <c r="Z353" s="83" t="s">
        <v>78</v>
      </c>
      <c r="AA353" s="83">
        <v>11576.2</v>
      </c>
      <c r="AB353" s="83" t="s">
        <v>78</v>
      </c>
      <c r="AC353" s="83" t="s">
        <v>1522</v>
      </c>
      <c r="AD353" s="83" t="s">
        <v>78</v>
      </c>
      <c r="AE353" s="83">
        <v>12155</v>
      </c>
      <c r="AF353" s="83" t="s">
        <v>78</v>
      </c>
      <c r="AG353" s="83">
        <v>27890</v>
      </c>
      <c r="AH353" s="83" t="s">
        <v>78</v>
      </c>
      <c r="AI353" s="83">
        <v>12762.7</v>
      </c>
      <c r="AJ353" s="132"/>
      <c r="AK353" s="132"/>
      <c r="AL353" s="132"/>
      <c r="AM353" s="132"/>
      <c r="AN353" s="132"/>
      <c r="AO353" s="132"/>
      <c r="AP353" s="132"/>
      <c r="AQ353" s="132"/>
      <c r="AR353" s="132"/>
      <c r="AS353" s="132" t="s">
        <v>113</v>
      </c>
      <c r="AT353" s="132"/>
      <c r="AU353" s="132"/>
      <c r="AV353" s="132"/>
      <c r="AW353" s="132"/>
      <c r="AX353" s="132"/>
      <c r="AY353" s="132"/>
      <c r="AZ353" s="132"/>
      <c r="BA353" s="132"/>
      <c r="BB353" s="132"/>
      <c r="BC353" s="132"/>
      <c r="BD353" s="132"/>
      <c r="BE353" s="132"/>
      <c r="BF353" s="132"/>
      <c r="BG353" s="132"/>
      <c r="BH353" s="132"/>
      <c r="BI353" s="132"/>
      <c r="BJ353" s="132"/>
      <c r="BK353" s="132"/>
      <c r="BL353" s="132"/>
      <c r="BM353" s="132"/>
      <c r="BN353" s="132"/>
      <c r="BO353" s="132"/>
      <c r="BP353" s="132"/>
      <c r="BQ353" s="132"/>
      <c r="BR353" s="132"/>
      <c r="BS353" s="132"/>
      <c r="BT353" s="132"/>
      <c r="BU353" s="132"/>
      <c r="BV353" s="132"/>
      <c r="BW353" s="132"/>
      <c r="BX353" s="132"/>
      <c r="BY353" s="132"/>
      <c r="BZ353" s="132"/>
    </row>
    <row r="354" spans="1:78" ht="45.75" customHeight="1">
      <c r="A354" s="134">
        <v>348</v>
      </c>
      <c r="B354" s="134" t="s">
        <v>1231</v>
      </c>
      <c r="C354" s="2">
        <v>42481</v>
      </c>
      <c r="D354" s="134" t="s">
        <v>446</v>
      </c>
      <c r="E354" s="134" t="s">
        <v>66</v>
      </c>
      <c r="F354" s="134" t="s">
        <v>492</v>
      </c>
      <c r="G354" s="3" t="s">
        <v>1523</v>
      </c>
      <c r="H354" s="2">
        <v>41260</v>
      </c>
      <c r="I354" s="3" t="s">
        <v>1524</v>
      </c>
      <c r="J354" s="134" t="s">
        <v>63</v>
      </c>
      <c r="K354" s="4" t="s">
        <v>1525</v>
      </c>
      <c r="L354" s="8" t="s">
        <v>76</v>
      </c>
      <c r="M354" s="83">
        <v>5038530.4000000004</v>
      </c>
      <c r="N354" s="83" t="s">
        <v>1526</v>
      </c>
      <c r="O354" s="83">
        <v>46865083.899999999</v>
      </c>
      <c r="P354" s="83">
        <v>572056.4</v>
      </c>
      <c r="Q354" s="83">
        <v>611065.9</v>
      </c>
      <c r="R354" s="83" t="s">
        <v>78</v>
      </c>
      <c r="S354" s="83">
        <v>4959083</v>
      </c>
      <c r="T354" s="83">
        <v>919709.4</v>
      </c>
      <c r="U354" s="83">
        <v>591065.9</v>
      </c>
      <c r="V354" s="83" t="s">
        <v>78</v>
      </c>
      <c r="W354" s="83">
        <v>4959083</v>
      </c>
      <c r="X354" s="83" t="s">
        <v>78</v>
      </c>
      <c r="Y354" s="83">
        <v>591065.9</v>
      </c>
      <c r="Z354" s="83" t="s">
        <v>78</v>
      </c>
      <c r="AA354" s="83">
        <v>4959083</v>
      </c>
      <c r="AB354" s="83" t="s">
        <v>78</v>
      </c>
      <c r="AC354" s="83">
        <v>591065.9</v>
      </c>
      <c r="AD354" s="83" t="s">
        <v>78</v>
      </c>
      <c r="AE354" s="83">
        <v>4959083</v>
      </c>
      <c r="AF354" s="83" t="s">
        <v>78</v>
      </c>
      <c r="AG354" s="83">
        <v>591065.9</v>
      </c>
      <c r="AH354" s="83" t="s">
        <v>78</v>
      </c>
      <c r="AI354" s="83">
        <v>4959083</v>
      </c>
      <c r="AJ354" s="132" t="s">
        <v>113</v>
      </c>
      <c r="AK354" s="132" t="s">
        <v>113</v>
      </c>
      <c r="AL354" s="132" t="s">
        <v>113</v>
      </c>
      <c r="AM354" s="132"/>
      <c r="AN354" s="132" t="s">
        <v>113</v>
      </c>
      <c r="AO354" s="132"/>
      <c r="AP354" s="132"/>
      <c r="AQ354" s="132"/>
      <c r="AR354" s="132"/>
      <c r="AS354" s="132"/>
      <c r="AT354" s="132" t="s">
        <v>113</v>
      </c>
      <c r="AU354" s="132"/>
      <c r="AV354" s="132" t="s">
        <v>113</v>
      </c>
      <c r="AW354" s="132" t="s">
        <v>113</v>
      </c>
      <c r="AX354" s="132"/>
      <c r="AY354" s="132"/>
      <c r="AZ354" s="132"/>
      <c r="BA354" s="132"/>
      <c r="BB354" s="132"/>
      <c r="BC354" s="132"/>
      <c r="BD354" s="132"/>
      <c r="BE354" s="132"/>
      <c r="BF354" s="132"/>
      <c r="BG354" s="132"/>
      <c r="BH354" s="132"/>
      <c r="BI354" s="132"/>
      <c r="BJ354" s="132"/>
      <c r="BK354" s="132"/>
      <c r="BL354" s="132"/>
      <c r="BM354" s="132"/>
      <c r="BN354" s="132"/>
      <c r="BO354" s="132"/>
      <c r="BP354" s="132"/>
      <c r="BQ354" s="132"/>
      <c r="BR354" s="132"/>
      <c r="BS354" s="132"/>
      <c r="BT354" s="132"/>
      <c r="BU354" s="132"/>
      <c r="BV354" s="132"/>
      <c r="BW354" s="132"/>
      <c r="BX354" s="132"/>
      <c r="BY354" s="132"/>
      <c r="BZ354" s="132"/>
    </row>
    <row r="355" spans="1:78" ht="45.75" customHeight="1">
      <c r="A355" s="134">
        <v>349</v>
      </c>
      <c r="B355" s="134" t="s">
        <v>1231</v>
      </c>
      <c r="C355" s="2">
        <v>42481</v>
      </c>
      <c r="D355" s="134" t="s">
        <v>446</v>
      </c>
      <c r="E355" s="134" t="s">
        <v>66</v>
      </c>
      <c r="F355" s="134" t="s">
        <v>490</v>
      </c>
      <c r="G355" s="3" t="s">
        <v>1523</v>
      </c>
      <c r="H355" s="2">
        <v>41260</v>
      </c>
      <c r="I355" s="3" t="s">
        <v>1524</v>
      </c>
      <c r="J355" s="134" t="s">
        <v>63</v>
      </c>
      <c r="K355" s="4" t="s">
        <v>1525</v>
      </c>
      <c r="L355" s="8" t="s">
        <v>76</v>
      </c>
      <c r="M355" s="83">
        <v>3130320.9</v>
      </c>
      <c r="N355" s="83" t="s">
        <v>1527</v>
      </c>
      <c r="O355" s="83">
        <v>78213640.900000006</v>
      </c>
      <c r="P355" s="83">
        <v>221598.5</v>
      </c>
      <c r="Q355" s="83">
        <v>1511976.5</v>
      </c>
      <c r="R355" s="83" t="s">
        <v>78</v>
      </c>
      <c r="S355" s="83">
        <v>9537548.3000000007</v>
      </c>
      <c r="T355" s="83" t="s">
        <v>1528</v>
      </c>
      <c r="U355" s="83">
        <v>1408624.2</v>
      </c>
      <c r="V355" s="83" t="s">
        <v>78</v>
      </c>
      <c r="W355" s="83">
        <v>9537548.3000000007</v>
      </c>
      <c r="X355" s="83" t="s">
        <v>78</v>
      </c>
      <c r="Y355" s="83">
        <v>1408624.2</v>
      </c>
      <c r="Z355" s="83" t="s">
        <v>78</v>
      </c>
      <c r="AA355" s="83">
        <v>9537548.3000000007</v>
      </c>
      <c r="AB355" s="83" t="s">
        <v>78</v>
      </c>
      <c r="AC355" s="83">
        <v>1408624.2</v>
      </c>
      <c r="AD355" s="83" t="s">
        <v>78</v>
      </c>
      <c r="AE355" s="83">
        <v>9537548.3000000007</v>
      </c>
      <c r="AF355" s="83" t="s">
        <v>78</v>
      </c>
      <c r="AG355" s="83">
        <v>1408624.2</v>
      </c>
      <c r="AH355" s="83" t="s">
        <v>78</v>
      </c>
      <c r="AI355" s="83">
        <v>9537548.3000000007</v>
      </c>
      <c r="AJ355" s="132" t="s">
        <v>113</v>
      </c>
      <c r="AK355" s="132" t="s">
        <v>113</v>
      </c>
      <c r="AL355" s="132" t="s">
        <v>113</v>
      </c>
      <c r="AM355" s="132"/>
      <c r="AN355" s="132"/>
      <c r="AO355" s="132"/>
      <c r="AP355" s="132" t="s">
        <v>113</v>
      </c>
      <c r="AQ355" s="132"/>
      <c r="AR355" s="132"/>
      <c r="AS355" s="132" t="s">
        <v>113</v>
      </c>
      <c r="AT355" s="132"/>
      <c r="AU355" s="132"/>
      <c r="AV355" s="132"/>
      <c r="AW355" s="132"/>
      <c r="AX355" s="132"/>
      <c r="AY355" s="132"/>
      <c r="AZ355" s="132"/>
      <c r="BA355" s="132"/>
      <c r="BB355" s="132"/>
      <c r="BC355" s="132"/>
      <c r="BD355" s="132"/>
      <c r="BE355" s="132"/>
      <c r="BF355" s="132"/>
      <c r="BG355" s="132"/>
      <c r="BH355" s="132"/>
      <c r="BI355" s="132"/>
      <c r="BJ355" s="132"/>
      <c r="BK355" s="132" t="s">
        <v>113</v>
      </c>
      <c r="BL355" s="132" t="s">
        <v>113</v>
      </c>
      <c r="BM355" s="132"/>
      <c r="BN355" s="132" t="s">
        <v>113</v>
      </c>
      <c r="BO355" s="132"/>
      <c r="BP355" s="132" t="s">
        <v>113</v>
      </c>
      <c r="BQ355" s="132"/>
      <c r="BR355" s="132"/>
      <c r="BS355" s="132"/>
      <c r="BT355" s="132"/>
      <c r="BU355" s="132"/>
      <c r="BV355" s="132"/>
      <c r="BW355" s="132"/>
      <c r="BX355" s="132"/>
      <c r="BY355" s="132"/>
      <c r="BZ355" s="132"/>
    </row>
    <row r="356" spans="1:78" ht="45.75" customHeight="1">
      <c r="A356" s="134">
        <v>350</v>
      </c>
      <c r="B356" s="134" t="s">
        <v>1231</v>
      </c>
      <c r="C356" s="2">
        <v>42481</v>
      </c>
      <c r="D356" s="134" t="s">
        <v>446</v>
      </c>
      <c r="E356" s="134" t="s">
        <v>66</v>
      </c>
      <c r="F356" s="134" t="s">
        <v>466</v>
      </c>
      <c r="G356" s="3" t="s">
        <v>1523</v>
      </c>
      <c r="H356" s="2">
        <v>41260</v>
      </c>
      <c r="I356" s="3" t="s">
        <v>1524</v>
      </c>
      <c r="J356" s="134" t="s">
        <v>63</v>
      </c>
      <c r="K356" s="4" t="s">
        <v>1525</v>
      </c>
      <c r="L356" s="8" t="s">
        <v>76</v>
      </c>
      <c r="M356" s="83" t="s">
        <v>1529</v>
      </c>
      <c r="N356" s="83" t="s">
        <v>1530</v>
      </c>
      <c r="O356" s="83" t="s">
        <v>1531</v>
      </c>
      <c r="P356" s="83">
        <v>2882.5</v>
      </c>
      <c r="Q356" s="83">
        <v>3144.2</v>
      </c>
      <c r="R356" s="83" t="s">
        <v>78</v>
      </c>
      <c r="S356" s="83">
        <v>10500</v>
      </c>
      <c r="T356" s="83">
        <v>3337.4</v>
      </c>
      <c r="U356" s="83">
        <v>3144.2</v>
      </c>
      <c r="V356" s="83" t="s">
        <v>78</v>
      </c>
      <c r="W356" s="83">
        <v>10500</v>
      </c>
      <c r="X356" s="83" t="s">
        <v>78</v>
      </c>
      <c r="Y356" s="83">
        <v>3144.2</v>
      </c>
      <c r="Z356" s="83" t="s">
        <v>78</v>
      </c>
      <c r="AA356" s="83">
        <v>10500</v>
      </c>
      <c r="AB356" s="83" t="s">
        <v>78</v>
      </c>
      <c r="AC356" s="83">
        <v>3144.2</v>
      </c>
      <c r="AD356" s="83" t="s">
        <v>78</v>
      </c>
      <c r="AE356" s="83">
        <v>10500</v>
      </c>
      <c r="AF356" s="83" t="s">
        <v>78</v>
      </c>
      <c r="AG356" s="83">
        <v>3144.2</v>
      </c>
      <c r="AH356" s="83" t="s">
        <v>78</v>
      </c>
      <c r="AI356" s="83">
        <v>10500</v>
      </c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 t="s">
        <v>113</v>
      </c>
      <c r="AT356" s="132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 t="s">
        <v>113</v>
      </c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</row>
    <row r="357" spans="1:78" ht="45.75" customHeight="1">
      <c r="A357" s="134">
        <v>351</v>
      </c>
      <c r="B357" s="134" t="s">
        <v>1231</v>
      </c>
      <c r="C357" s="2">
        <v>42481</v>
      </c>
      <c r="D357" s="134" t="s">
        <v>446</v>
      </c>
      <c r="E357" s="134" t="s">
        <v>66</v>
      </c>
      <c r="F357" s="134" t="s">
        <v>464</v>
      </c>
      <c r="G357" s="3" t="s">
        <v>1523</v>
      </c>
      <c r="H357" s="2">
        <v>41260</v>
      </c>
      <c r="I357" s="3" t="s">
        <v>1524</v>
      </c>
      <c r="J357" s="134" t="s">
        <v>63</v>
      </c>
      <c r="K357" s="4" t="s">
        <v>1525</v>
      </c>
      <c r="L357" s="8" t="s">
        <v>76</v>
      </c>
      <c r="M357" s="83">
        <v>399574</v>
      </c>
      <c r="N357" s="83" t="s">
        <v>1532</v>
      </c>
      <c r="O357" s="83">
        <v>12496753.1</v>
      </c>
      <c r="P357" s="83" t="s">
        <v>78</v>
      </c>
      <c r="Q357" s="83" t="s">
        <v>1533</v>
      </c>
      <c r="R357" s="83" t="s">
        <v>78</v>
      </c>
      <c r="S357" s="83">
        <v>1390687</v>
      </c>
      <c r="T357" s="83" t="s">
        <v>78</v>
      </c>
      <c r="U357" s="83">
        <v>23062.5</v>
      </c>
      <c r="V357" s="83" t="s">
        <v>78</v>
      </c>
      <c r="W357" s="83">
        <v>1390687</v>
      </c>
      <c r="X357" s="83" t="s">
        <v>78</v>
      </c>
      <c r="Y357" s="83">
        <v>13162.5</v>
      </c>
      <c r="Z357" s="83" t="s">
        <v>78</v>
      </c>
      <c r="AA357" s="83">
        <v>1391287</v>
      </c>
      <c r="AB357" s="83" t="s">
        <v>78</v>
      </c>
      <c r="AC357" s="83">
        <v>13162.5</v>
      </c>
      <c r="AD357" s="83" t="s">
        <v>78</v>
      </c>
      <c r="AE357" s="83">
        <v>1332500</v>
      </c>
      <c r="AF357" s="83" t="s">
        <v>78</v>
      </c>
      <c r="AG357" s="83">
        <v>13162.5</v>
      </c>
      <c r="AH357" s="83" t="s">
        <v>78</v>
      </c>
      <c r="AI357" s="83">
        <v>1332500</v>
      </c>
      <c r="AJ357" s="132" t="s">
        <v>113</v>
      </c>
      <c r="AK357" s="132" t="s">
        <v>113</v>
      </c>
      <c r="AL357" s="132"/>
      <c r="AM357" s="132"/>
      <c r="AN357" s="132"/>
      <c r="AO357" s="132" t="s">
        <v>113</v>
      </c>
      <c r="AP357" s="132"/>
      <c r="AQ357" s="132"/>
      <c r="AR357" s="132"/>
      <c r="AS357" s="132" t="s">
        <v>113</v>
      </c>
      <c r="AT357" s="132"/>
      <c r="AU357" s="132"/>
      <c r="AV357" s="132"/>
      <c r="AW357" s="132"/>
      <c r="AX357" s="132"/>
      <c r="AY357" s="132"/>
      <c r="AZ357" s="132"/>
      <c r="BA357" s="132"/>
      <c r="BB357" s="132"/>
      <c r="BC357" s="132"/>
      <c r="BD357" s="132"/>
      <c r="BE357" s="132"/>
      <c r="BF357" s="132"/>
      <c r="BG357" s="132"/>
      <c r="BH357" s="132"/>
      <c r="BI357" s="132"/>
      <c r="BJ357" s="132"/>
      <c r="BK357" s="132"/>
      <c r="BL357" s="132"/>
      <c r="BM357" s="132"/>
      <c r="BN357" s="132"/>
      <c r="BO357" s="132"/>
      <c r="BP357" s="132"/>
      <c r="BQ357" s="132"/>
      <c r="BR357" s="132"/>
      <c r="BS357" s="132"/>
      <c r="BT357" s="132"/>
      <c r="BU357" s="132"/>
      <c r="BV357" s="132"/>
      <c r="BW357" s="132"/>
      <c r="BX357" s="132"/>
      <c r="BY357" s="132"/>
      <c r="BZ357" s="132"/>
    </row>
    <row r="358" spans="1:78" ht="45.75" customHeight="1">
      <c r="A358" s="134">
        <v>352</v>
      </c>
      <c r="B358" s="134" t="s">
        <v>1231</v>
      </c>
      <c r="C358" s="2">
        <v>42481</v>
      </c>
      <c r="D358" s="134" t="s">
        <v>446</v>
      </c>
      <c r="E358" s="134" t="s">
        <v>66</v>
      </c>
      <c r="F358" s="134" t="s">
        <v>1534</v>
      </c>
      <c r="G358" s="3" t="s">
        <v>1523</v>
      </c>
      <c r="H358" s="2">
        <v>41260</v>
      </c>
      <c r="I358" s="3" t="s">
        <v>1524</v>
      </c>
      <c r="J358" s="134" t="s">
        <v>63</v>
      </c>
      <c r="K358" s="4" t="s">
        <v>1525</v>
      </c>
      <c r="L358" s="8" t="s">
        <v>76</v>
      </c>
      <c r="M358" s="83">
        <v>64414.2</v>
      </c>
      <c r="N358" s="83" t="s">
        <v>1535</v>
      </c>
      <c r="O358" s="83">
        <v>31636000</v>
      </c>
      <c r="P358" s="83">
        <v>64414.2</v>
      </c>
      <c r="Q358" s="83">
        <v>342961.5</v>
      </c>
      <c r="R358" s="83" t="s">
        <v>78</v>
      </c>
      <c r="S358" s="83">
        <v>4490000</v>
      </c>
      <c r="T358" s="83" t="s">
        <v>78</v>
      </c>
      <c r="U358" s="83">
        <v>620461.5</v>
      </c>
      <c r="V358" s="83" t="s">
        <v>78</v>
      </c>
      <c r="W358" s="83">
        <v>4658000</v>
      </c>
      <c r="X358" s="83" t="s">
        <v>78</v>
      </c>
      <c r="Y358" s="83" t="s">
        <v>1536</v>
      </c>
      <c r="Z358" s="83" t="s">
        <v>78</v>
      </c>
      <c r="AA358" s="83">
        <v>4780000</v>
      </c>
      <c r="AB358" s="83" t="s">
        <v>78</v>
      </c>
      <c r="AC358" s="83" t="s">
        <v>1536</v>
      </c>
      <c r="AD358" s="83" t="s">
        <v>78</v>
      </c>
      <c r="AE358" s="83">
        <v>4901000</v>
      </c>
      <c r="AF358" s="83" t="s">
        <v>78</v>
      </c>
      <c r="AG358" s="83" t="s">
        <v>1536</v>
      </c>
      <c r="AH358" s="83" t="s">
        <v>78</v>
      </c>
      <c r="AI358" s="83">
        <v>4977000</v>
      </c>
      <c r="AJ358" s="132"/>
      <c r="AK358" s="132"/>
      <c r="AL358" s="132"/>
      <c r="AM358" s="132" t="s">
        <v>113</v>
      </c>
      <c r="AN358" s="132"/>
      <c r="AO358" s="132"/>
      <c r="AP358" s="132"/>
      <c r="AQ358" s="132"/>
      <c r="AR358" s="132" t="s">
        <v>113</v>
      </c>
      <c r="AS358" s="132" t="s">
        <v>113</v>
      </c>
      <c r="AT358" s="132"/>
      <c r="AU358" s="132"/>
      <c r="AV358" s="132"/>
      <c r="AW358" s="132"/>
      <c r="AX358" s="132"/>
      <c r="AY358" s="132"/>
      <c r="AZ358" s="132"/>
      <c r="BA358" s="132"/>
      <c r="BB358" s="132"/>
      <c r="BC358" s="132"/>
      <c r="BD358" s="132"/>
      <c r="BE358" s="132"/>
      <c r="BF358" s="132"/>
      <c r="BG358" s="132"/>
      <c r="BH358" s="132"/>
      <c r="BI358" s="132"/>
      <c r="BJ358" s="132"/>
      <c r="BK358" s="132"/>
      <c r="BL358" s="132"/>
      <c r="BM358" s="132"/>
      <c r="BN358" s="132"/>
      <c r="BO358" s="132"/>
      <c r="BP358" s="132"/>
      <c r="BQ358" s="132"/>
      <c r="BR358" s="132"/>
      <c r="BS358" s="132"/>
      <c r="BT358" s="132"/>
      <c r="BU358" s="132"/>
      <c r="BV358" s="132"/>
      <c r="BW358" s="132"/>
      <c r="BX358" s="132"/>
      <c r="BY358" s="132"/>
      <c r="BZ358" s="132"/>
    </row>
    <row r="359" spans="1:78" ht="45.75" customHeight="1">
      <c r="A359" s="134">
        <v>353</v>
      </c>
      <c r="B359" s="134" t="s">
        <v>1231</v>
      </c>
      <c r="C359" s="2">
        <v>42481</v>
      </c>
      <c r="D359" s="134" t="s">
        <v>446</v>
      </c>
      <c r="E359" s="134" t="s">
        <v>66</v>
      </c>
      <c r="F359" s="134" t="s">
        <v>1537</v>
      </c>
      <c r="G359" s="3" t="s">
        <v>1523</v>
      </c>
      <c r="H359" s="2">
        <v>41260</v>
      </c>
      <c r="I359" s="3" t="s">
        <v>1524</v>
      </c>
      <c r="J359" s="134" t="s">
        <v>63</v>
      </c>
      <c r="K359" s="4" t="s">
        <v>1525</v>
      </c>
      <c r="L359" s="8" t="s">
        <v>76</v>
      </c>
      <c r="M359" s="83">
        <v>1079147.8</v>
      </c>
      <c r="N359" s="83" t="s">
        <v>1538</v>
      </c>
      <c r="O359" s="83" t="s">
        <v>1539</v>
      </c>
      <c r="P359" s="83" t="s">
        <v>78</v>
      </c>
      <c r="Q359" s="83">
        <v>727441.9</v>
      </c>
      <c r="R359" s="83" t="s">
        <v>78</v>
      </c>
      <c r="S359" s="83">
        <v>416444.9</v>
      </c>
      <c r="T359" s="83" t="s">
        <v>78</v>
      </c>
      <c r="U359" s="83">
        <v>731037.5</v>
      </c>
      <c r="V359" s="83" t="s">
        <v>78</v>
      </c>
      <c r="W359" s="83">
        <v>416444.9</v>
      </c>
      <c r="X359" s="83" t="s">
        <v>78</v>
      </c>
      <c r="Y359" s="83">
        <v>731037.5</v>
      </c>
      <c r="Z359" s="83" t="s">
        <v>78</v>
      </c>
      <c r="AA359" s="83">
        <v>416444.9</v>
      </c>
      <c r="AB359" s="83" t="s">
        <v>78</v>
      </c>
      <c r="AC359" s="83">
        <v>731037.5</v>
      </c>
      <c r="AD359" s="83" t="s">
        <v>78</v>
      </c>
      <c r="AE359" s="83">
        <v>416444.9</v>
      </c>
      <c r="AF359" s="83" t="s">
        <v>78</v>
      </c>
      <c r="AG359" s="83">
        <v>731037.5</v>
      </c>
      <c r="AH359" s="83" t="s">
        <v>78</v>
      </c>
      <c r="AI359" s="83">
        <v>416444.9</v>
      </c>
      <c r="AJ359" s="132"/>
      <c r="AK359" s="132"/>
      <c r="AL359" s="132"/>
      <c r="AM359" s="132"/>
      <c r="AN359" s="132"/>
      <c r="AO359" s="132"/>
      <c r="AP359" s="132"/>
      <c r="AQ359" s="132"/>
      <c r="AR359" s="132"/>
      <c r="AS359" s="132"/>
      <c r="AT359" s="132"/>
      <c r="AU359" s="132"/>
      <c r="AV359" s="132"/>
      <c r="AW359" s="132"/>
      <c r="AX359" s="132"/>
      <c r="AY359" s="132"/>
      <c r="AZ359" s="132"/>
      <c r="BA359" s="132"/>
      <c r="BB359" s="132"/>
      <c r="BC359" s="132"/>
      <c r="BD359" s="132"/>
      <c r="BE359" s="132"/>
      <c r="BF359" s="132"/>
      <c r="BG359" s="132"/>
      <c r="BH359" s="132"/>
      <c r="BI359" s="132"/>
      <c r="BJ359" s="132"/>
      <c r="BK359" s="132"/>
      <c r="BL359" s="132"/>
      <c r="BM359" s="132"/>
      <c r="BN359" s="132"/>
      <c r="BO359" s="132"/>
      <c r="BP359" s="132"/>
      <c r="BQ359" s="132"/>
      <c r="BR359" s="132"/>
      <c r="BS359" s="132"/>
      <c r="BT359" s="132"/>
      <c r="BU359" s="132"/>
      <c r="BV359" s="132"/>
      <c r="BW359" s="132"/>
      <c r="BX359" s="132"/>
      <c r="BY359" s="132"/>
      <c r="BZ359" s="132"/>
    </row>
    <row r="360" spans="1:78" ht="45.75" customHeight="1">
      <c r="A360" s="134">
        <v>354</v>
      </c>
      <c r="B360" s="134" t="s">
        <v>1231</v>
      </c>
      <c r="C360" s="2">
        <v>42481</v>
      </c>
      <c r="D360" s="134" t="s">
        <v>446</v>
      </c>
      <c r="E360" s="134" t="s">
        <v>66</v>
      </c>
      <c r="F360" s="134" t="s">
        <v>1540</v>
      </c>
      <c r="G360" s="3" t="s">
        <v>1523</v>
      </c>
      <c r="H360" s="2">
        <v>41260</v>
      </c>
      <c r="I360" s="3" t="s">
        <v>1524</v>
      </c>
      <c r="J360" s="134" t="s">
        <v>63</v>
      </c>
      <c r="K360" s="4" t="s">
        <v>1525</v>
      </c>
      <c r="L360" s="8" t="s">
        <v>76</v>
      </c>
      <c r="M360" s="83" t="s">
        <v>78</v>
      </c>
      <c r="N360" s="83" t="s">
        <v>1541</v>
      </c>
      <c r="O360" s="83">
        <v>1659490.9</v>
      </c>
      <c r="P360" s="83" t="s">
        <v>78</v>
      </c>
      <c r="Q360" s="83">
        <v>73583.5</v>
      </c>
      <c r="R360" s="83" t="s">
        <v>78</v>
      </c>
      <c r="S360" s="83">
        <v>260032.4</v>
      </c>
      <c r="T360" s="83" t="s">
        <v>78</v>
      </c>
      <c r="U360" s="83">
        <v>73583.5</v>
      </c>
      <c r="V360" s="83" t="s">
        <v>78</v>
      </c>
      <c r="W360" s="83">
        <v>260032.4</v>
      </c>
      <c r="X360" s="83" t="s">
        <v>78</v>
      </c>
      <c r="Y360" s="83">
        <v>73583.5</v>
      </c>
      <c r="Z360" s="83" t="s">
        <v>78</v>
      </c>
      <c r="AA360" s="83">
        <v>260032.4</v>
      </c>
      <c r="AB360" s="83" t="s">
        <v>78</v>
      </c>
      <c r="AC360" s="83">
        <v>73583.5</v>
      </c>
      <c r="AD360" s="83" t="s">
        <v>78</v>
      </c>
      <c r="AE360" s="83">
        <v>260032.4</v>
      </c>
      <c r="AF360" s="83" t="s">
        <v>78</v>
      </c>
      <c r="AG360" s="83">
        <v>73583.5</v>
      </c>
      <c r="AH360" s="83" t="s">
        <v>78</v>
      </c>
      <c r="AI360" s="83">
        <v>260032.4</v>
      </c>
      <c r="AJ360" s="132"/>
      <c r="AK360" s="132"/>
      <c r="AL360" s="132"/>
      <c r="AM360" s="132" t="s">
        <v>113</v>
      </c>
      <c r="AN360" s="132" t="s">
        <v>113</v>
      </c>
      <c r="AO360" s="132"/>
      <c r="AP360" s="132"/>
      <c r="AQ360" s="132"/>
      <c r="AR360" s="132" t="s">
        <v>113</v>
      </c>
      <c r="AS360" s="132" t="s">
        <v>113</v>
      </c>
      <c r="AT360" s="132"/>
      <c r="AU360" s="132"/>
      <c r="AV360" s="132"/>
      <c r="AW360" s="132"/>
      <c r="AX360" s="132"/>
      <c r="AY360" s="132"/>
      <c r="AZ360" s="132"/>
      <c r="BA360" s="132"/>
      <c r="BB360" s="132"/>
      <c r="BC360" s="132"/>
      <c r="BD360" s="132"/>
      <c r="BE360" s="132"/>
      <c r="BF360" s="132"/>
      <c r="BG360" s="132"/>
      <c r="BH360" s="132"/>
      <c r="BI360" s="132"/>
      <c r="BJ360" s="132"/>
      <c r="BK360" s="132"/>
      <c r="BL360" s="132"/>
      <c r="BM360" s="132"/>
      <c r="BN360" s="132"/>
      <c r="BO360" s="132"/>
      <c r="BP360" s="132"/>
      <c r="BQ360" s="132"/>
      <c r="BR360" s="132"/>
      <c r="BS360" s="132"/>
      <c r="BT360" s="132"/>
      <c r="BU360" s="132"/>
      <c r="BV360" s="132"/>
      <c r="BW360" s="132"/>
      <c r="BX360" s="132"/>
      <c r="BY360" s="132"/>
      <c r="BZ360" s="132"/>
    </row>
    <row r="361" spans="1:78" ht="45.75" customHeight="1">
      <c r="A361" s="134">
        <v>355</v>
      </c>
      <c r="B361" s="134" t="s">
        <v>1238</v>
      </c>
      <c r="C361" s="2">
        <v>42481</v>
      </c>
      <c r="D361" s="134" t="s">
        <v>446</v>
      </c>
      <c r="E361" s="134" t="s">
        <v>66</v>
      </c>
      <c r="F361" s="134" t="s">
        <v>490</v>
      </c>
      <c r="G361" s="3" t="s">
        <v>1542</v>
      </c>
      <c r="H361" s="2">
        <v>41564</v>
      </c>
      <c r="I361" s="3" t="s">
        <v>1543</v>
      </c>
      <c r="J361" s="134" t="s">
        <v>108</v>
      </c>
      <c r="K361" s="4" t="s">
        <v>1544</v>
      </c>
      <c r="L361" s="8" t="s">
        <v>76</v>
      </c>
      <c r="M361" s="83">
        <v>993338.9</v>
      </c>
      <c r="N361" s="83">
        <v>1511059.2</v>
      </c>
      <c r="O361" s="83">
        <v>6342696</v>
      </c>
      <c r="P361" s="83">
        <v>50775.1</v>
      </c>
      <c r="Q361" s="83">
        <v>195911.7</v>
      </c>
      <c r="R361" s="83" t="s">
        <v>78</v>
      </c>
      <c r="S361" s="83">
        <v>1270914</v>
      </c>
      <c r="T361" s="83">
        <v>15492.2</v>
      </c>
      <c r="U361" s="83">
        <v>217033</v>
      </c>
      <c r="V361" s="83" t="s">
        <v>78</v>
      </c>
      <c r="W361" s="83">
        <v>941672</v>
      </c>
      <c r="X361" s="83" t="s">
        <v>78</v>
      </c>
      <c r="Y361" s="83">
        <v>213341</v>
      </c>
      <c r="Z361" s="83" t="s">
        <v>78</v>
      </c>
      <c r="AA361" s="83">
        <v>933191</v>
      </c>
      <c r="AB361" s="83" t="s">
        <v>78</v>
      </c>
      <c r="AC361" s="83">
        <v>222302</v>
      </c>
      <c r="AD361" s="83" t="s">
        <v>78</v>
      </c>
      <c r="AE361" s="83">
        <v>972249</v>
      </c>
      <c r="AF361" s="83" t="s">
        <v>78</v>
      </c>
      <c r="AG361" s="83">
        <v>230970</v>
      </c>
      <c r="AH361" s="83" t="s">
        <v>78</v>
      </c>
      <c r="AI361" s="83">
        <v>1010174</v>
      </c>
      <c r="AJ361" s="132" t="s">
        <v>113</v>
      </c>
      <c r="AK361" s="132" t="s">
        <v>113</v>
      </c>
      <c r="AL361" s="132" t="s">
        <v>113</v>
      </c>
      <c r="AM361" s="132" t="s">
        <v>113</v>
      </c>
      <c r="AN361" s="132"/>
      <c r="AO361" s="132"/>
      <c r="AP361" s="132"/>
      <c r="AQ361" s="132"/>
      <c r="AR361" s="132"/>
      <c r="AS361" s="132" t="s">
        <v>113</v>
      </c>
      <c r="AT361" s="132"/>
      <c r="AU361" s="132"/>
      <c r="AV361" s="132"/>
      <c r="AW361" s="132"/>
      <c r="AX361" s="132"/>
      <c r="AY361" s="132"/>
      <c r="AZ361" s="132"/>
      <c r="BA361" s="132"/>
      <c r="BB361" s="132"/>
      <c r="BC361" s="132"/>
      <c r="BD361" s="132"/>
      <c r="BE361" s="132"/>
      <c r="BF361" s="132"/>
      <c r="BG361" s="132"/>
      <c r="BH361" s="132"/>
      <c r="BI361" s="132"/>
      <c r="BJ361" s="132"/>
      <c r="BK361" s="132" t="s">
        <v>113</v>
      </c>
      <c r="BL361" s="132" t="s">
        <v>113</v>
      </c>
      <c r="BM361" s="132" t="s">
        <v>113</v>
      </c>
      <c r="BN361" s="132"/>
      <c r="BO361" s="132" t="s">
        <v>113</v>
      </c>
      <c r="BP361" s="132"/>
      <c r="BQ361" s="132"/>
      <c r="BR361" s="132"/>
      <c r="BS361" s="132" t="s">
        <v>113</v>
      </c>
      <c r="BT361" s="132" t="s">
        <v>113</v>
      </c>
      <c r="BU361" s="132"/>
      <c r="BV361" s="132"/>
      <c r="BW361" s="132"/>
      <c r="BX361" s="132"/>
      <c r="BY361" s="132"/>
      <c r="BZ361" s="132"/>
    </row>
    <row r="362" spans="1:78" ht="45.75" customHeight="1">
      <c r="A362" s="134">
        <v>356</v>
      </c>
      <c r="B362" s="134" t="s">
        <v>1238</v>
      </c>
      <c r="C362" s="2">
        <v>42481</v>
      </c>
      <c r="D362" s="134" t="s">
        <v>446</v>
      </c>
      <c r="E362" s="134" t="s">
        <v>66</v>
      </c>
      <c r="F362" s="134" t="s">
        <v>492</v>
      </c>
      <c r="G362" s="3" t="s">
        <v>1542</v>
      </c>
      <c r="H362" s="2">
        <v>41564</v>
      </c>
      <c r="I362" s="3" t="s">
        <v>1543</v>
      </c>
      <c r="J362" s="134" t="s">
        <v>108</v>
      </c>
      <c r="K362" s="4" t="s">
        <v>1544</v>
      </c>
      <c r="L362" s="8" t="s">
        <v>76</v>
      </c>
      <c r="M362" s="83">
        <v>521248.6</v>
      </c>
      <c r="N362" s="83">
        <v>607796</v>
      </c>
      <c r="O362" s="83">
        <v>1080967</v>
      </c>
      <c r="P362" s="83">
        <v>58635</v>
      </c>
      <c r="Q362" s="83">
        <v>95301.6</v>
      </c>
      <c r="R362" s="83" t="s">
        <v>78</v>
      </c>
      <c r="S362" s="83">
        <v>288367</v>
      </c>
      <c r="T362" s="83">
        <v>45579.199999999997</v>
      </c>
      <c r="U362" s="83">
        <v>72534.3</v>
      </c>
      <c r="V362" s="83" t="s">
        <v>78</v>
      </c>
      <c r="W362" s="83">
        <v>81656</v>
      </c>
      <c r="X362" s="83" t="s">
        <v>78</v>
      </c>
      <c r="Y362" s="83">
        <v>73202</v>
      </c>
      <c r="Z362" s="83" t="s">
        <v>78</v>
      </c>
      <c r="AA362" s="83">
        <v>86047</v>
      </c>
      <c r="AB362" s="83" t="s">
        <v>78</v>
      </c>
      <c r="AC362" s="83">
        <v>76277</v>
      </c>
      <c r="AD362" s="83" t="s">
        <v>78</v>
      </c>
      <c r="AE362" s="83">
        <v>90004</v>
      </c>
      <c r="AF362" s="83" t="s">
        <v>78</v>
      </c>
      <c r="AG362" s="83">
        <v>79252</v>
      </c>
      <c r="AH362" s="83" t="s">
        <v>78</v>
      </c>
      <c r="AI362" s="83">
        <v>93724</v>
      </c>
      <c r="AJ362" s="132" t="s">
        <v>113</v>
      </c>
      <c r="AK362" s="132" t="s">
        <v>113</v>
      </c>
      <c r="AL362" s="132" t="s">
        <v>113</v>
      </c>
      <c r="AM362" s="132" t="s">
        <v>113</v>
      </c>
      <c r="AN362" s="132"/>
      <c r="AO362" s="132"/>
      <c r="AP362" s="132"/>
      <c r="AQ362" s="132"/>
      <c r="AR362" s="132"/>
      <c r="AS362" s="132" t="s">
        <v>113</v>
      </c>
      <c r="AT362" s="132" t="s">
        <v>113</v>
      </c>
      <c r="AU362" s="132"/>
      <c r="AV362" s="132" t="s">
        <v>113</v>
      </c>
      <c r="AW362" s="132" t="s">
        <v>113</v>
      </c>
      <c r="AX362" s="132" t="s">
        <v>113</v>
      </c>
      <c r="AY362" s="132" t="s">
        <v>113</v>
      </c>
      <c r="AZ362" s="132"/>
      <c r="BA362" s="132"/>
      <c r="BB362" s="132"/>
      <c r="BC362" s="132"/>
      <c r="BD362" s="132"/>
      <c r="BE362" s="132"/>
      <c r="BF362" s="132"/>
      <c r="BG362" s="132" t="s">
        <v>113</v>
      </c>
      <c r="BH362" s="132"/>
      <c r="BI362" s="132"/>
      <c r="BJ362" s="132"/>
      <c r="BK362" s="132"/>
      <c r="BL362" s="132"/>
      <c r="BM362" s="132"/>
      <c r="BN362" s="132"/>
      <c r="BO362" s="132"/>
      <c r="BP362" s="132"/>
      <c r="BQ362" s="132"/>
      <c r="BR362" s="132"/>
      <c r="BS362" s="132"/>
      <c r="BT362" s="132"/>
      <c r="BU362" s="132"/>
      <c r="BV362" s="132"/>
      <c r="BW362" s="132"/>
      <c r="BX362" s="132"/>
      <c r="BY362" s="132"/>
      <c r="BZ362" s="132"/>
    </row>
    <row r="363" spans="1:78" ht="45.75" customHeight="1">
      <c r="A363" s="134">
        <v>357</v>
      </c>
      <c r="B363" s="134" t="s">
        <v>1238</v>
      </c>
      <c r="C363" s="2">
        <v>42481</v>
      </c>
      <c r="D363" s="134" t="s">
        <v>446</v>
      </c>
      <c r="E363" s="134" t="s">
        <v>66</v>
      </c>
      <c r="F363" s="134" t="s">
        <v>464</v>
      </c>
      <c r="G363" s="3" t="s">
        <v>1542</v>
      </c>
      <c r="H363" s="2">
        <v>41564</v>
      </c>
      <c r="I363" s="3" t="s">
        <v>1543</v>
      </c>
      <c r="J363" s="134" t="s">
        <v>108</v>
      </c>
      <c r="K363" s="4" t="s">
        <v>1544</v>
      </c>
      <c r="L363" s="8" t="s">
        <v>76</v>
      </c>
      <c r="M363" s="83">
        <v>34296.67</v>
      </c>
      <c r="N363" s="83">
        <v>61831.1</v>
      </c>
      <c r="O363" s="83">
        <v>58824</v>
      </c>
      <c r="P363" s="83" t="s">
        <v>78</v>
      </c>
      <c r="Q363" s="83">
        <v>10245</v>
      </c>
      <c r="R363" s="83" t="s">
        <v>78</v>
      </c>
      <c r="S363" s="83">
        <v>8181</v>
      </c>
      <c r="T363" s="83" t="s">
        <v>78</v>
      </c>
      <c r="U363" s="83">
        <v>8698</v>
      </c>
      <c r="V363" s="83" t="s">
        <v>78</v>
      </c>
      <c r="W363" s="83">
        <v>7567</v>
      </c>
      <c r="X363" s="83" t="s">
        <v>78</v>
      </c>
      <c r="Y363" s="83">
        <v>9167</v>
      </c>
      <c r="Z363" s="83" t="s">
        <v>78</v>
      </c>
      <c r="AA363" s="83">
        <v>7967</v>
      </c>
      <c r="AB363" s="83" t="s">
        <v>78</v>
      </c>
      <c r="AC363" s="83">
        <v>9551</v>
      </c>
      <c r="AD363" s="83" t="s">
        <v>78</v>
      </c>
      <c r="AE363" s="83">
        <v>8302</v>
      </c>
      <c r="AF363" s="83" t="s">
        <v>78</v>
      </c>
      <c r="AG363" s="83">
        <v>9924</v>
      </c>
      <c r="AH363" s="83" t="s">
        <v>78</v>
      </c>
      <c r="AI363" s="83">
        <v>8626</v>
      </c>
      <c r="AJ363" s="132" t="s">
        <v>113</v>
      </c>
      <c r="AK363" s="132" t="s">
        <v>113</v>
      </c>
      <c r="AL363" s="132"/>
      <c r="AM363" s="132" t="s">
        <v>113</v>
      </c>
      <c r="AN363" s="132"/>
      <c r="AO363" s="132" t="s">
        <v>113</v>
      </c>
      <c r="AP363" s="132"/>
      <c r="AQ363" s="132"/>
      <c r="AR363" s="132"/>
      <c r="AS363" s="132" t="s">
        <v>113</v>
      </c>
      <c r="AT363" s="132"/>
      <c r="AU363" s="132"/>
      <c r="AV363" s="132"/>
      <c r="AW363" s="132"/>
      <c r="AX363" s="132"/>
      <c r="AY363" s="132"/>
      <c r="AZ363" s="132"/>
      <c r="BA363" s="132"/>
      <c r="BB363" s="132"/>
      <c r="BC363" s="132"/>
      <c r="BD363" s="132"/>
      <c r="BE363" s="132"/>
      <c r="BF363" s="132"/>
      <c r="BG363" s="132"/>
      <c r="BH363" s="132"/>
      <c r="BI363" s="132"/>
      <c r="BJ363" s="132"/>
      <c r="BK363" s="132"/>
      <c r="BL363" s="132"/>
      <c r="BM363" s="132"/>
      <c r="BN363" s="132"/>
      <c r="BO363" s="132"/>
      <c r="BP363" s="132"/>
      <c r="BQ363" s="132"/>
      <c r="BR363" s="132"/>
      <c r="BS363" s="132"/>
      <c r="BT363" s="132"/>
      <c r="BU363" s="132"/>
      <c r="BV363" s="132"/>
      <c r="BW363" s="132"/>
      <c r="BX363" s="132"/>
      <c r="BY363" s="132"/>
      <c r="BZ363" s="132"/>
    </row>
    <row r="364" spans="1:78" ht="45.75" customHeight="1">
      <c r="A364" s="134">
        <v>358</v>
      </c>
      <c r="B364" s="134" t="s">
        <v>1238</v>
      </c>
      <c r="C364" s="2">
        <v>42481</v>
      </c>
      <c r="D364" s="134" t="s">
        <v>446</v>
      </c>
      <c r="E364" s="134" t="s">
        <v>66</v>
      </c>
      <c r="F364" s="134" t="s">
        <v>621</v>
      </c>
      <c r="G364" s="3" t="s">
        <v>1542</v>
      </c>
      <c r="H364" s="2">
        <v>41564</v>
      </c>
      <c r="I364" s="3" t="s">
        <v>1543</v>
      </c>
      <c r="J364" s="134" t="s">
        <v>108</v>
      </c>
      <c r="K364" s="4" t="s">
        <v>1544</v>
      </c>
      <c r="L364" s="8" t="s">
        <v>76</v>
      </c>
      <c r="M364" s="83">
        <v>621310.6</v>
      </c>
      <c r="N364" s="83">
        <v>46873.9</v>
      </c>
      <c r="O364" s="83">
        <v>525679</v>
      </c>
      <c r="P364" s="83">
        <v>86063.6</v>
      </c>
      <c r="Q364" s="83">
        <v>4800</v>
      </c>
      <c r="R364" s="83" t="s">
        <v>78</v>
      </c>
      <c r="S364" s="83">
        <v>188000</v>
      </c>
      <c r="T364" s="83">
        <v>113200</v>
      </c>
      <c r="U364" s="83">
        <v>8324</v>
      </c>
      <c r="V364" s="83" t="s">
        <v>78</v>
      </c>
      <c r="W364" s="83">
        <v>59420</v>
      </c>
      <c r="X364" s="83">
        <v>91600</v>
      </c>
      <c r="Y364" s="83">
        <v>8766</v>
      </c>
      <c r="Z364" s="83" t="s">
        <v>78</v>
      </c>
      <c r="AA364" s="83">
        <v>62082</v>
      </c>
      <c r="AB364" s="83">
        <v>68100</v>
      </c>
      <c r="AC364" s="83">
        <v>9132</v>
      </c>
      <c r="AD364" s="83" t="s">
        <v>78</v>
      </c>
      <c r="AE364" s="83">
        <v>70641</v>
      </c>
      <c r="AF364" s="83">
        <v>28700</v>
      </c>
      <c r="AG364" s="83">
        <v>9490</v>
      </c>
      <c r="AH364" s="83" t="s">
        <v>78</v>
      </c>
      <c r="AI364" s="83">
        <v>76224</v>
      </c>
      <c r="AJ364" s="132"/>
      <c r="AK364" s="132"/>
      <c r="AL364" s="132"/>
      <c r="AM364" s="132"/>
      <c r="AN364" s="132" t="s">
        <v>113</v>
      </c>
      <c r="AO364" s="132"/>
      <c r="AP364" s="132"/>
      <c r="AQ364" s="132"/>
      <c r="AR364" s="132"/>
      <c r="AS364" s="132" t="s">
        <v>113</v>
      </c>
      <c r="AT364" s="132"/>
      <c r="AU364" s="132"/>
      <c r="AV364" s="132"/>
      <c r="AW364" s="132"/>
      <c r="AX364" s="132"/>
      <c r="AY364" s="132"/>
      <c r="AZ364" s="132"/>
      <c r="BA364" s="132"/>
      <c r="BB364" s="132"/>
      <c r="BC364" s="132"/>
      <c r="BD364" s="132"/>
      <c r="BE364" s="132"/>
      <c r="BF364" s="132"/>
      <c r="BG364" s="132"/>
      <c r="BH364" s="132"/>
      <c r="BI364" s="132"/>
      <c r="BJ364" s="132"/>
      <c r="BK364" s="132"/>
      <c r="BL364" s="132"/>
      <c r="BM364" s="132"/>
      <c r="BN364" s="132"/>
      <c r="BO364" s="132"/>
      <c r="BP364" s="132"/>
      <c r="BQ364" s="132"/>
      <c r="BR364" s="132"/>
      <c r="BS364" s="132"/>
      <c r="BT364" s="132"/>
      <c r="BU364" s="132"/>
      <c r="BV364" s="132"/>
      <c r="BW364" s="132"/>
      <c r="BX364" s="132"/>
      <c r="BY364" s="132"/>
      <c r="BZ364" s="132"/>
    </row>
    <row r="365" spans="1:78" ht="45.75" customHeight="1">
      <c r="A365" s="134">
        <v>359</v>
      </c>
      <c r="B365" s="134" t="s">
        <v>1247</v>
      </c>
      <c r="C365" s="2">
        <v>42481</v>
      </c>
      <c r="D365" s="134" t="s">
        <v>446</v>
      </c>
      <c r="E365" s="134" t="s">
        <v>66</v>
      </c>
      <c r="F365" s="134" t="s">
        <v>492</v>
      </c>
      <c r="G365" s="3" t="s">
        <v>1545</v>
      </c>
      <c r="H365" s="2">
        <v>42362</v>
      </c>
      <c r="I365" s="3" t="s">
        <v>1546</v>
      </c>
      <c r="J365" s="134" t="s">
        <v>374</v>
      </c>
      <c r="K365" s="4" t="s">
        <v>1547</v>
      </c>
      <c r="L365" s="8" t="s">
        <v>76</v>
      </c>
      <c r="M365" s="83">
        <v>489827.4</v>
      </c>
      <c r="N365" s="83">
        <v>1499350</v>
      </c>
      <c r="O365" s="83" t="s">
        <v>78</v>
      </c>
      <c r="P365" s="83">
        <v>489827.4</v>
      </c>
      <c r="Q365" s="83">
        <v>299870</v>
      </c>
      <c r="R365" s="83" t="s">
        <v>78</v>
      </c>
      <c r="S365" s="83" t="s">
        <v>78</v>
      </c>
      <c r="T365" s="83" t="s">
        <v>78</v>
      </c>
      <c r="U365" s="83">
        <v>299870</v>
      </c>
      <c r="V365" s="83" t="s">
        <v>78</v>
      </c>
      <c r="W365" s="83" t="s">
        <v>78</v>
      </c>
      <c r="X365" s="83" t="s">
        <v>78</v>
      </c>
      <c r="Y365" s="83">
        <v>299870</v>
      </c>
      <c r="Z365" s="83" t="s">
        <v>78</v>
      </c>
      <c r="AA365" s="83" t="s">
        <v>78</v>
      </c>
      <c r="AB365" s="83" t="s">
        <v>78</v>
      </c>
      <c r="AC365" s="83">
        <v>299870</v>
      </c>
      <c r="AD365" s="83" t="s">
        <v>78</v>
      </c>
      <c r="AE365" s="83" t="s">
        <v>78</v>
      </c>
      <c r="AF365" s="83" t="s">
        <v>78</v>
      </c>
      <c r="AG365" s="83">
        <v>299870</v>
      </c>
      <c r="AH365" s="83" t="s">
        <v>78</v>
      </c>
      <c r="AI365" s="83" t="s">
        <v>78</v>
      </c>
      <c r="AJ365" s="132" t="s">
        <v>113</v>
      </c>
      <c r="AK365" s="132" t="s">
        <v>113</v>
      </c>
      <c r="AL365" s="132" t="s">
        <v>113</v>
      </c>
      <c r="AM365" s="132" t="s">
        <v>113</v>
      </c>
      <c r="AN365" s="132" t="s">
        <v>113</v>
      </c>
      <c r="AO365" s="132"/>
      <c r="AP365" s="132"/>
      <c r="AQ365" s="132"/>
      <c r="AR365" s="132"/>
      <c r="AS365" s="132" t="s">
        <v>113</v>
      </c>
      <c r="AT365" s="132"/>
      <c r="AU365" s="132"/>
      <c r="AV365" s="132"/>
      <c r="AW365" s="132" t="s">
        <v>113</v>
      </c>
      <c r="AX365" s="132"/>
      <c r="AY365" s="132" t="s">
        <v>113</v>
      </c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  <c r="BQ365" s="132"/>
      <c r="BR365" s="132"/>
      <c r="BS365" s="132"/>
      <c r="BT365" s="132"/>
      <c r="BU365" s="132"/>
      <c r="BV365" s="132"/>
      <c r="BW365" s="132"/>
      <c r="BX365" s="132"/>
      <c r="BY365" s="132"/>
      <c r="BZ365" s="132"/>
    </row>
    <row r="366" spans="1:78" ht="45.75" customHeight="1">
      <c r="A366" s="134">
        <v>360</v>
      </c>
      <c r="B366" s="134" t="s">
        <v>1247</v>
      </c>
      <c r="C366" s="2">
        <v>42481</v>
      </c>
      <c r="D366" s="134" t="s">
        <v>446</v>
      </c>
      <c r="E366" s="134" t="s">
        <v>66</v>
      </c>
      <c r="F366" s="134" t="s">
        <v>1548</v>
      </c>
      <c r="G366" s="3" t="s">
        <v>1545</v>
      </c>
      <c r="H366" s="2">
        <v>42362</v>
      </c>
      <c r="I366" s="3" t="s">
        <v>1546</v>
      </c>
      <c r="J366" s="134" t="s">
        <v>374</v>
      </c>
      <c r="K366" s="4" t="s">
        <v>1547</v>
      </c>
      <c r="L366" s="8" t="s">
        <v>76</v>
      </c>
      <c r="M366" s="83" t="s">
        <v>78</v>
      </c>
      <c r="N366" s="83">
        <v>6000</v>
      </c>
      <c r="O366" s="83" t="s">
        <v>78</v>
      </c>
      <c r="P366" s="83" t="s">
        <v>78</v>
      </c>
      <c r="Q366" s="83">
        <v>6000</v>
      </c>
      <c r="R366" s="83" t="s">
        <v>78</v>
      </c>
      <c r="S366" s="83" t="s">
        <v>78</v>
      </c>
      <c r="T366" s="83" t="s">
        <v>78</v>
      </c>
      <c r="U366" s="83" t="s">
        <v>78</v>
      </c>
      <c r="V366" s="83" t="s">
        <v>78</v>
      </c>
      <c r="W366" s="83" t="s">
        <v>78</v>
      </c>
      <c r="X366" s="83" t="s">
        <v>78</v>
      </c>
      <c r="Y366" s="83" t="s">
        <v>78</v>
      </c>
      <c r="Z366" s="83" t="s">
        <v>78</v>
      </c>
      <c r="AA366" s="83" t="s">
        <v>78</v>
      </c>
      <c r="AB366" s="83" t="s">
        <v>78</v>
      </c>
      <c r="AC366" s="83" t="s">
        <v>78</v>
      </c>
      <c r="AD366" s="83" t="s">
        <v>78</v>
      </c>
      <c r="AE366" s="83" t="s">
        <v>78</v>
      </c>
      <c r="AF366" s="83" t="s">
        <v>78</v>
      </c>
      <c r="AG366" s="83" t="s">
        <v>78</v>
      </c>
      <c r="AH366" s="83" t="s">
        <v>78</v>
      </c>
      <c r="AI366" s="83" t="s">
        <v>78</v>
      </c>
      <c r="AJ366" s="132"/>
      <c r="AK366" s="132"/>
      <c r="AL366" s="132"/>
      <c r="AM366" s="132"/>
      <c r="AN366" s="132"/>
      <c r="AO366" s="132"/>
      <c r="AP366" s="132"/>
      <c r="AQ366" s="132"/>
      <c r="AR366" s="132"/>
      <c r="AS366" s="132" t="s">
        <v>113</v>
      </c>
      <c r="AT366" s="132"/>
      <c r="AU366" s="132"/>
      <c r="AV366" s="132"/>
      <c r="AW366" s="132"/>
      <c r="AX366" s="132"/>
      <c r="AY366" s="132"/>
      <c r="AZ366" s="132"/>
      <c r="BA366" s="132"/>
      <c r="BB366" s="132"/>
      <c r="BC366" s="132"/>
      <c r="BD366" s="132"/>
      <c r="BE366" s="132"/>
      <c r="BF366" s="132"/>
      <c r="BG366" s="132"/>
      <c r="BH366" s="132"/>
      <c r="BI366" s="132"/>
      <c r="BJ366" s="132"/>
      <c r="BK366" s="132"/>
      <c r="BL366" s="132"/>
      <c r="BM366" s="132"/>
      <c r="BN366" s="132"/>
      <c r="BO366" s="132"/>
      <c r="BP366" s="132"/>
      <c r="BQ366" s="132"/>
      <c r="BR366" s="132"/>
      <c r="BS366" s="132"/>
      <c r="BT366" s="132"/>
      <c r="BU366" s="132"/>
      <c r="BV366" s="132"/>
      <c r="BW366" s="132"/>
      <c r="BX366" s="132"/>
      <c r="BY366" s="132"/>
      <c r="BZ366" s="132"/>
    </row>
    <row r="367" spans="1:78" ht="45.75" customHeight="1">
      <c r="A367" s="134">
        <v>361</v>
      </c>
      <c r="B367" s="134" t="s">
        <v>1247</v>
      </c>
      <c r="C367" s="2">
        <v>42481</v>
      </c>
      <c r="D367" s="134" t="s">
        <v>446</v>
      </c>
      <c r="E367" s="134" t="s">
        <v>66</v>
      </c>
      <c r="F367" s="134" t="s">
        <v>1549</v>
      </c>
      <c r="G367" s="3" t="s">
        <v>1545</v>
      </c>
      <c r="H367" s="2">
        <v>42362</v>
      </c>
      <c r="I367" s="3" t="s">
        <v>1546</v>
      </c>
      <c r="J367" s="134" t="s">
        <v>374</v>
      </c>
      <c r="K367" s="4" t="s">
        <v>1547</v>
      </c>
      <c r="L367" s="8" t="s">
        <v>76</v>
      </c>
      <c r="M367" s="83">
        <v>54056.5</v>
      </c>
      <c r="N367" s="83">
        <v>64400</v>
      </c>
      <c r="O367" s="83" t="s">
        <v>78</v>
      </c>
      <c r="P367" s="83">
        <v>54056.5</v>
      </c>
      <c r="Q367" s="83">
        <v>64400</v>
      </c>
      <c r="R367" s="83" t="s">
        <v>78</v>
      </c>
      <c r="S367" s="83" t="s">
        <v>78</v>
      </c>
      <c r="T367" s="83" t="s">
        <v>78</v>
      </c>
      <c r="U367" s="83" t="s">
        <v>78</v>
      </c>
      <c r="V367" s="83" t="s">
        <v>78</v>
      </c>
      <c r="W367" s="83" t="s">
        <v>78</v>
      </c>
      <c r="X367" s="83" t="s">
        <v>78</v>
      </c>
      <c r="Y367" s="83" t="s">
        <v>78</v>
      </c>
      <c r="Z367" s="83" t="s">
        <v>78</v>
      </c>
      <c r="AA367" s="83" t="s">
        <v>78</v>
      </c>
      <c r="AB367" s="83" t="s">
        <v>78</v>
      </c>
      <c r="AC367" s="83" t="s">
        <v>78</v>
      </c>
      <c r="AD367" s="83" t="s">
        <v>78</v>
      </c>
      <c r="AE367" s="83" t="s">
        <v>78</v>
      </c>
      <c r="AF367" s="83" t="s">
        <v>78</v>
      </c>
      <c r="AG367" s="83" t="s">
        <v>78</v>
      </c>
      <c r="AH367" s="83" t="s">
        <v>78</v>
      </c>
      <c r="AI367" s="83" t="s">
        <v>78</v>
      </c>
      <c r="AJ367" s="132"/>
      <c r="AK367" s="132"/>
      <c r="AL367" s="132"/>
      <c r="AM367" s="132"/>
      <c r="AN367" s="132"/>
      <c r="AO367" s="132"/>
      <c r="AP367" s="132"/>
      <c r="AQ367" s="132"/>
      <c r="AR367" s="132"/>
      <c r="AS367" s="132" t="s">
        <v>113</v>
      </c>
      <c r="AT367" s="132" t="s">
        <v>113</v>
      </c>
      <c r="AU367" s="132"/>
      <c r="AV367" s="132"/>
      <c r="AW367" s="132"/>
      <c r="AX367" s="132"/>
      <c r="AY367" s="132"/>
      <c r="AZ367" s="132"/>
      <c r="BA367" s="132"/>
      <c r="BB367" s="132"/>
      <c r="BC367" s="132"/>
      <c r="BD367" s="132"/>
      <c r="BE367" s="132"/>
      <c r="BF367" s="132"/>
      <c r="BG367" s="132"/>
      <c r="BH367" s="132"/>
      <c r="BI367" s="132"/>
      <c r="BJ367" s="132"/>
      <c r="BK367" s="132"/>
      <c r="BL367" s="132" t="s">
        <v>113</v>
      </c>
      <c r="BM367" s="132" t="s">
        <v>113</v>
      </c>
      <c r="BN367" s="132"/>
      <c r="BO367" s="132"/>
      <c r="BP367" s="132"/>
      <c r="BQ367" s="132"/>
      <c r="BR367" s="132"/>
      <c r="BS367" s="132"/>
      <c r="BT367" s="132"/>
      <c r="BU367" s="132"/>
      <c r="BV367" s="132"/>
      <c r="BW367" s="132"/>
      <c r="BX367" s="132"/>
      <c r="BY367" s="132"/>
      <c r="BZ367" s="132"/>
    </row>
    <row r="368" spans="1:78" ht="45.75" customHeight="1">
      <c r="A368" s="134">
        <v>362</v>
      </c>
      <c r="B368" s="134" t="s">
        <v>1247</v>
      </c>
      <c r="C368" s="2">
        <v>42481</v>
      </c>
      <c r="D368" s="134" t="s">
        <v>446</v>
      </c>
      <c r="E368" s="134" t="s">
        <v>66</v>
      </c>
      <c r="F368" s="134" t="s">
        <v>490</v>
      </c>
      <c r="G368" s="3" t="s">
        <v>1545</v>
      </c>
      <c r="H368" s="2">
        <v>42362</v>
      </c>
      <c r="I368" s="3" t="s">
        <v>1546</v>
      </c>
      <c r="J368" s="134" t="s">
        <v>374</v>
      </c>
      <c r="K368" s="4" t="s">
        <v>1547</v>
      </c>
      <c r="L368" s="8" t="s">
        <v>76</v>
      </c>
      <c r="M368" s="83">
        <v>164942.79999999999</v>
      </c>
      <c r="N368" s="83">
        <v>2333395</v>
      </c>
      <c r="O368" s="83" t="s">
        <v>78</v>
      </c>
      <c r="P368" s="83">
        <v>164942.79999999999</v>
      </c>
      <c r="Q368" s="83">
        <v>466679</v>
      </c>
      <c r="R368" s="83" t="s">
        <v>78</v>
      </c>
      <c r="S368" s="83" t="s">
        <v>78</v>
      </c>
      <c r="T368" s="83" t="s">
        <v>78</v>
      </c>
      <c r="U368" s="83">
        <v>466679</v>
      </c>
      <c r="V368" s="83" t="s">
        <v>78</v>
      </c>
      <c r="W368" s="83" t="s">
        <v>78</v>
      </c>
      <c r="X368" s="83" t="s">
        <v>78</v>
      </c>
      <c r="Y368" s="83">
        <v>466679</v>
      </c>
      <c r="Z368" s="83" t="s">
        <v>78</v>
      </c>
      <c r="AA368" s="83" t="s">
        <v>78</v>
      </c>
      <c r="AB368" s="83" t="s">
        <v>78</v>
      </c>
      <c r="AC368" s="83">
        <v>466679</v>
      </c>
      <c r="AD368" s="83" t="s">
        <v>78</v>
      </c>
      <c r="AE368" s="83" t="s">
        <v>78</v>
      </c>
      <c r="AF368" s="83" t="s">
        <v>78</v>
      </c>
      <c r="AG368" s="83">
        <v>466679</v>
      </c>
      <c r="AH368" s="83" t="s">
        <v>78</v>
      </c>
      <c r="AI368" s="83" t="s">
        <v>78</v>
      </c>
      <c r="AJ368" s="132" t="s">
        <v>113</v>
      </c>
      <c r="AK368" s="132" t="s">
        <v>113</v>
      </c>
      <c r="AL368" s="132" t="s">
        <v>113</v>
      </c>
      <c r="AM368" s="132"/>
      <c r="AN368" s="132"/>
      <c r="AO368" s="132"/>
      <c r="AP368" s="132"/>
      <c r="AQ368" s="132"/>
      <c r="AR368" s="132"/>
      <c r="AS368" s="132" t="s">
        <v>113</v>
      </c>
      <c r="AT368" s="132"/>
      <c r="AU368" s="132"/>
      <c r="AV368" s="132"/>
      <c r="AW368" s="132"/>
      <c r="AX368" s="132"/>
      <c r="AY368" s="132"/>
      <c r="AZ368" s="132"/>
      <c r="BA368" s="132"/>
      <c r="BB368" s="132"/>
      <c r="BC368" s="132"/>
      <c r="BD368" s="132"/>
      <c r="BE368" s="132"/>
      <c r="BF368" s="132"/>
      <c r="BG368" s="132"/>
      <c r="BH368" s="132"/>
      <c r="BI368" s="132"/>
      <c r="BJ368" s="132"/>
      <c r="BK368" s="132" t="s">
        <v>113</v>
      </c>
      <c r="BL368" s="132"/>
      <c r="BM368" s="132"/>
      <c r="BN368" s="132"/>
      <c r="BO368" s="132"/>
      <c r="BP368" s="132"/>
      <c r="BQ368" s="132"/>
      <c r="BR368" s="132"/>
      <c r="BS368" s="132"/>
      <c r="BT368" s="132"/>
      <c r="BU368" s="132"/>
      <c r="BV368" s="132"/>
      <c r="BW368" s="132"/>
      <c r="BX368" s="132"/>
      <c r="BY368" s="132"/>
      <c r="BZ368" s="132"/>
    </row>
    <row r="369" spans="1:78" ht="45.75" customHeight="1">
      <c r="A369" s="134">
        <v>363</v>
      </c>
      <c r="B369" s="134" t="s">
        <v>1247</v>
      </c>
      <c r="C369" s="2">
        <v>42481</v>
      </c>
      <c r="D369" s="134" t="s">
        <v>446</v>
      </c>
      <c r="E369" s="134" t="s">
        <v>66</v>
      </c>
      <c r="F369" s="134" t="s">
        <v>464</v>
      </c>
      <c r="G369" s="3" t="s">
        <v>1545</v>
      </c>
      <c r="H369" s="2">
        <v>42362</v>
      </c>
      <c r="I369" s="3" t="s">
        <v>1546</v>
      </c>
      <c r="J369" s="134" t="s">
        <v>374</v>
      </c>
      <c r="K369" s="4" t="s">
        <v>1547</v>
      </c>
      <c r="L369" s="8" t="s">
        <v>76</v>
      </c>
      <c r="M369" s="83" t="s">
        <v>78</v>
      </c>
      <c r="N369" s="83">
        <v>194150</v>
      </c>
      <c r="O369" s="83" t="s">
        <v>78</v>
      </c>
      <c r="P369" s="83" t="s">
        <v>78</v>
      </c>
      <c r="Q369" s="83">
        <v>38830</v>
      </c>
      <c r="R369" s="83" t="s">
        <v>78</v>
      </c>
      <c r="S369" s="83" t="s">
        <v>78</v>
      </c>
      <c r="T369" s="83" t="s">
        <v>78</v>
      </c>
      <c r="U369" s="83">
        <v>38830</v>
      </c>
      <c r="V369" s="83" t="s">
        <v>78</v>
      </c>
      <c r="W369" s="83" t="s">
        <v>78</v>
      </c>
      <c r="X369" s="83" t="s">
        <v>78</v>
      </c>
      <c r="Y369" s="83">
        <v>38830</v>
      </c>
      <c r="Z369" s="83" t="s">
        <v>78</v>
      </c>
      <c r="AA369" s="83" t="s">
        <v>78</v>
      </c>
      <c r="AB369" s="83" t="s">
        <v>78</v>
      </c>
      <c r="AC369" s="83">
        <v>38830</v>
      </c>
      <c r="AD369" s="83" t="s">
        <v>78</v>
      </c>
      <c r="AE369" s="83" t="s">
        <v>78</v>
      </c>
      <c r="AF369" s="83" t="s">
        <v>78</v>
      </c>
      <c r="AG369" s="83">
        <v>38830</v>
      </c>
      <c r="AH369" s="83" t="s">
        <v>78</v>
      </c>
      <c r="AI369" s="83" t="s">
        <v>78</v>
      </c>
      <c r="AJ369" s="132" t="s">
        <v>113</v>
      </c>
      <c r="AK369" s="132" t="s">
        <v>113</v>
      </c>
      <c r="AL369" s="132"/>
      <c r="AM369" s="132"/>
      <c r="AN369" s="132"/>
      <c r="AO369" s="132" t="s">
        <v>113</v>
      </c>
      <c r="AP369" s="132"/>
      <c r="AQ369" s="132"/>
      <c r="AR369" s="132"/>
      <c r="AS369" s="132" t="s">
        <v>113</v>
      </c>
      <c r="AT369" s="132"/>
      <c r="AU369" s="132"/>
      <c r="AV369" s="132"/>
      <c r="AW369" s="132"/>
      <c r="AX369" s="132"/>
      <c r="AY369" s="132"/>
      <c r="AZ369" s="132"/>
      <c r="BA369" s="132"/>
      <c r="BB369" s="132"/>
      <c r="BC369" s="132"/>
      <c r="BD369" s="132"/>
      <c r="BE369" s="132"/>
      <c r="BF369" s="132"/>
      <c r="BG369" s="132"/>
      <c r="BH369" s="132"/>
      <c r="BI369" s="132"/>
      <c r="BJ369" s="132"/>
      <c r="BK369" s="132" t="s">
        <v>113</v>
      </c>
      <c r="BL369" s="132"/>
      <c r="BM369" s="132"/>
      <c r="BN369" s="132"/>
      <c r="BO369" s="132"/>
      <c r="BP369" s="132"/>
      <c r="BQ369" s="132"/>
      <c r="BR369" s="132"/>
      <c r="BS369" s="132"/>
      <c r="BT369" s="132"/>
      <c r="BU369" s="132"/>
      <c r="BV369" s="132"/>
      <c r="BW369" s="132"/>
      <c r="BX369" s="132"/>
      <c r="BY369" s="132"/>
      <c r="BZ369" s="132"/>
    </row>
    <row r="370" spans="1:78" ht="45.75" customHeight="1">
      <c r="A370" s="134">
        <v>364</v>
      </c>
      <c r="B370" s="134" t="s">
        <v>1247</v>
      </c>
      <c r="C370" s="2">
        <v>42481</v>
      </c>
      <c r="D370" s="134" t="s">
        <v>446</v>
      </c>
      <c r="E370" s="134" t="s">
        <v>66</v>
      </c>
      <c r="F370" s="134" t="s">
        <v>1550</v>
      </c>
      <c r="G370" s="3" t="s">
        <v>1545</v>
      </c>
      <c r="H370" s="2">
        <v>42362</v>
      </c>
      <c r="I370" s="3" t="s">
        <v>1546</v>
      </c>
      <c r="J370" s="134" t="s">
        <v>374</v>
      </c>
      <c r="K370" s="4" t="s">
        <v>1547</v>
      </c>
      <c r="L370" s="8" t="s">
        <v>76</v>
      </c>
      <c r="M370" s="83" t="s">
        <v>78</v>
      </c>
      <c r="N370" s="83" t="s">
        <v>1551</v>
      </c>
      <c r="O370" s="83" t="s">
        <v>78</v>
      </c>
      <c r="P370" s="83" t="s">
        <v>78</v>
      </c>
      <c r="Q370" s="83">
        <v>5000</v>
      </c>
      <c r="R370" s="83" t="s">
        <v>78</v>
      </c>
      <c r="S370" s="83" t="s">
        <v>78</v>
      </c>
      <c r="T370" s="83" t="s">
        <v>78</v>
      </c>
      <c r="U370" s="83">
        <v>5000</v>
      </c>
      <c r="V370" s="83" t="s">
        <v>78</v>
      </c>
      <c r="W370" s="83" t="s">
        <v>78</v>
      </c>
      <c r="X370" s="83" t="s">
        <v>78</v>
      </c>
      <c r="Y370" s="83">
        <v>5000</v>
      </c>
      <c r="Z370" s="83" t="s">
        <v>78</v>
      </c>
      <c r="AA370" s="83" t="s">
        <v>78</v>
      </c>
      <c r="AB370" s="83" t="s">
        <v>78</v>
      </c>
      <c r="AC370" s="83">
        <v>5000</v>
      </c>
      <c r="AD370" s="83" t="s">
        <v>78</v>
      </c>
      <c r="AE370" s="83" t="s">
        <v>78</v>
      </c>
      <c r="AF370" s="83" t="s">
        <v>78</v>
      </c>
      <c r="AG370" s="83">
        <v>5000</v>
      </c>
      <c r="AH370" s="83" t="s">
        <v>78</v>
      </c>
      <c r="AI370" s="83" t="s">
        <v>78</v>
      </c>
      <c r="AJ370" s="132"/>
      <c r="AK370" s="132" t="s">
        <v>113</v>
      </c>
      <c r="AL370" s="132"/>
      <c r="AM370" s="132"/>
      <c r="AN370" s="132"/>
      <c r="AO370" s="132"/>
      <c r="AP370" s="132"/>
      <c r="AQ370" s="132"/>
      <c r="AR370" s="132"/>
      <c r="AS370" s="132"/>
      <c r="AT370" s="132"/>
      <c r="AU370" s="132"/>
      <c r="AV370" s="132"/>
      <c r="AW370" s="132"/>
      <c r="AX370" s="132"/>
      <c r="AY370" s="132"/>
      <c r="AZ370" s="132"/>
      <c r="BA370" s="132"/>
      <c r="BB370" s="132"/>
      <c r="BC370" s="132"/>
      <c r="BD370" s="132"/>
      <c r="BE370" s="132"/>
      <c r="BF370" s="132"/>
      <c r="BG370" s="132"/>
      <c r="BH370" s="132"/>
      <c r="BI370" s="132"/>
      <c r="BJ370" s="132"/>
      <c r="BK370" s="132"/>
      <c r="BL370" s="132"/>
      <c r="BM370" s="132"/>
      <c r="BN370" s="132"/>
      <c r="BO370" s="132"/>
      <c r="BP370" s="132"/>
      <c r="BQ370" s="132"/>
      <c r="BR370" s="132"/>
      <c r="BS370" s="132"/>
      <c r="BT370" s="132"/>
      <c r="BU370" s="132"/>
      <c r="BV370" s="132"/>
      <c r="BW370" s="132"/>
      <c r="BX370" s="132"/>
      <c r="BY370" s="132"/>
      <c r="BZ370" s="132"/>
    </row>
    <row r="371" spans="1:78" ht="45.75" customHeight="1">
      <c r="A371" s="134">
        <v>365</v>
      </c>
      <c r="B371" s="134" t="s">
        <v>1247</v>
      </c>
      <c r="C371" s="2">
        <v>42481</v>
      </c>
      <c r="D371" s="134" t="s">
        <v>446</v>
      </c>
      <c r="E371" s="134" t="s">
        <v>66</v>
      </c>
      <c r="F371" s="134" t="s">
        <v>1552</v>
      </c>
      <c r="G371" s="3" t="s">
        <v>1545</v>
      </c>
      <c r="H371" s="2">
        <v>42362</v>
      </c>
      <c r="I371" s="3" t="s">
        <v>1546</v>
      </c>
      <c r="J371" s="134" t="s">
        <v>374</v>
      </c>
      <c r="K371" s="4" t="s">
        <v>1547</v>
      </c>
      <c r="L371" s="8" t="s">
        <v>76</v>
      </c>
      <c r="M371" s="83" t="s">
        <v>78</v>
      </c>
      <c r="N371" s="83">
        <v>1071683.6000000001</v>
      </c>
      <c r="O371" s="83" t="s">
        <v>78</v>
      </c>
      <c r="P371" s="83" t="s">
        <v>78</v>
      </c>
      <c r="Q371" s="83">
        <v>671683.6</v>
      </c>
      <c r="R371" s="83" t="s">
        <v>78</v>
      </c>
      <c r="S371" s="83" t="s">
        <v>78</v>
      </c>
      <c r="T371" s="83" t="s">
        <v>78</v>
      </c>
      <c r="U371" s="83" t="s">
        <v>1553</v>
      </c>
      <c r="V371" s="83" t="s">
        <v>78</v>
      </c>
      <c r="W371" s="83" t="s">
        <v>78</v>
      </c>
      <c r="X371" s="83" t="s">
        <v>78</v>
      </c>
      <c r="Y371" s="83" t="s">
        <v>1553</v>
      </c>
      <c r="Z371" s="83" t="s">
        <v>78</v>
      </c>
      <c r="AA371" s="83" t="s">
        <v>78</v>
      </c>
      <c r="AB371" s="83" t="s">
        <v>78</v>
      </c>
      <c r="AC371" s="83" t="s">
        <v>1553</v>
      </c>
      <c r="AD371" s="83" t="s">
        <v>78</v>
      </c>
      <c r="AE371" s="83" t="s">
        <v>78</v>
      </c>
      <c r="AF371" s="83" t="s">
        <v>78</v>
      </c>
      <c r="AG371" s="83" t="s">
        <v>1553</v>
      </c>
      <c r="AH371" s="83" t="s">
        <v>78</v>
      </c>
      <c r="AI371" s="83" t="s">
        <v>78</v>
      </c>
      <c r="AJ371" s="132"/>
      <c r="AK371" s="132"/>
      <c r="AL371" s="132"/>
      <c r="AM371" s="132"/>
      <c r="AN371" s="132"/>
      <c r="AO371" s="132"/>
      <c r="AP371" s="132"/>
      <c r="AQ371" s="132"/>
      <c r="AR371" s="132"/>
      <c r="AS371" s="132"/>
      <c r="AT371" s="132"/>
      <c r="AU371" s="132"/>
      <c r="AV371" s="132"/>
      <c r="AW371" s="132"/>
      <c r="AX371" s="132"/>
      <c r="AY371" s="132"/>
      <c r="AZ371" s="132"/>
      <c r="BA371" s="132"/>
      <c r="BB371" s="132"/>
      <c r="BC371" s="132"/>
      <c r="BD371" s="132"/>
      <c r="BE371" s="132"/>
      <c r="BF371" s="132"/>
      <c r="BG371" s="132"/>
      <c r="BH371" s="132"/>
      <c r="BI371" s="132"/>
      <c r="BJ371" s="132"/>
      <c r="BK371" s="132"/>
      <c r="BL371" s="132"/>
      <c r="BM371" s="132"/>
      <c r="BN371" s="132"/>
      <c r="BO371" s="132"/>
      <c r="BP371" s="132"/>
      <c r="BQ371" s="132"/>
      <c r="BR371" s="132"/>
      <c r="BS371" s="132"/>
      <c r="BT371" s="132"/>
      <c r="BU371" s="132"/>
      <c r="BV371" s="132"/>
      <c r="BW371" s="132"/>
      <c r="BX371" s="132"/>
      <c r="BY371" s="132"/>
      <c r="BZ371" s="132"/>
    </row>
    <row r="372" spans="1:78" ht="45.75" customHeight="1">
      <c r="A372" s="134">
        <v>366</v>
      </c>
      <c r="B372" s="134" t="s">
        <v>1253</v>
      </c>
      <c r="C372" s="2">
        <v>42481</v>
      </c>
      <c r="D372" s="134" t="s">
        <v>446</v>
      </c>
      <c r="E372" s="134" t="s">
        <v>66</v>
      </c>
      <c r="F372" s="134" t="s">
        <v>1554</v>
      </c>
      <c r="G372" s="3" t="s">
        <v>1555</v>
      </c>
      <c r="H372" s="2">
        <v>41191</v>
      </c>
      <c r="I372" s="3" t="s">
        <v>1556</v>
      </c>
      <c r="J372" s="134" t="s">
        <v>63</v>
      </c>
      <c r="K372" s="4" t="s">
        <v>1557</v>
      </c>
      <c r="L372" s="8" t="s">
        <v>76</v>
      </c>
      <c r="M372" s="83">
        <v>4032989.2</v>
      </c>
      <c r="N372" s="83">
        <f>5427151+7200</f>
        <v>5434351</v>
      </c>
      <c r="O372" s="83">
        <v>52652269</v>
      </c>
      <c r="P372" s="83">
        <v>186890</v>
      </c>
      <c r="Q372" s="83">
        <v>460970</v>
      </c>
      <c r="R372" s="83">
        <v>200</v>
      </c>
      <c r="S372" s="83">
        <v>6519350</v>
      </c>
      <c r="T372" s="83">
        <v>515229.6</v>
      </c>
      <c r="U372" s="83">
        <v>658000</v>
      </c>
      <c r="V372" s="83">
        <v>1000</v>
      </c>
      <c r="W372" s="83">
        <v>6480417</v>
      </c>
      <c r="X372" s="83">
        <f>1545688.8/3</f>
        <v>515229.60000000003</v>
      </c>
      <c r="Y372" s="83">
        <f>1974000/3</f>
        <v>658000</v>
      </c>
      <c r="Z372" s="83">
        <v>1000</v>
      </c>
      <c r="AA372" s="83">
        <f>19441251/3</f>
        <v>6480417</v>
      </c>
      <c r="AB372" s="83">
        <f>1545688.8/3</f>
        <v>515229.60000000003</v>
      </c>
      <c r="AC372" s="83">
        <f>1974000/3</f>
        <v>658000</v>
      </c>
      <c r="AD372" s="83">
        <v>1000</v>
      </c>
      <c r="AE372" s="83">
        <f>19441251/3</f>
        <v>6480417</v>
      </c>
      <c r="AF372" s="83">
        <f>1545688.8/3</f>
        <v>515229.60000000003</v>
      </c>
      <c r="AG372" s="83">
        <f>1974000/3</f>
        <v>658000</v>
      </c>
      <c r="AH372" s="83">
        <v>1000</v>
      </c>
      <c r="AI372" s="83">
        <f>19441251/3</f>
        <v>6480417</v>
      </c>
      <c r="AJ372" s="132" t="s">
        <v>113</v>
      </c>
      <c r="AK372" s="132" t="s">
        <v>113</v>
      </c>
      <c r="AL372" s="132" t="s">
        <v>113</v>
      </c>
      <c r="AM372" s="132"/>
      <c r="AN372" s="132"/>
      <c r="AO372" s="132" t="s">
        <v>113</v>
      </c>
      <c r="AP372" s="132" t="s">
        <v>113</v>
      </c>
      <c r="AQ372" s="132"/>
      <c r="AR372" s="132"/>
      <c r="AS372" s="132"/>
      <c r="AT372" s="132" t="s">
        <v>113</v>
      </c>
      <c r="AU372" s="132" t="s">
        <v>113</v>
      </c>
      <c r="AV372" s="132"/>
      <c r="AW372" s="132" t="s">
        <v>113</v>
      </c>
      <c r="AX372" s="132"/>
      <c r="AY372" s="132" t="s">
        <v>113</v>
      </c>
      <c r="AZ372" s="132"/>
      <c r="BA372" s="132"/>
      <c r="BB372" s="132"/>
      <c r="BC372" s="132"/>
      <c r="BD372" s="132"/>
      <c r="BE372" s="132"/>
      <c r="BF372" s="132"/>
      <c r="BG372" s="132"/>
      <c r="BH372" s="132"/>
      <c r="BI372" s="132"/>
      <c r="BJ372" s="132"/>
      <c r="BK372" s="132" t="s">
        <v>113</v>
      </c>
      <c r="BL372" s="132" t="s">
        <v>113</v>
      </c>
      <c r="BM372" s="132" t="s">
        <v>113</v>
      </c>
      <c r="BN372" s="132"/>
      <c r="BO372" s="132"/>
      <c r="BP372" s="132" t="s">
        <v>113</v>
      </c>
      <c r="BQ372" s="132"/>
      <c r="BR372" s="132" t="s">
        <v>113</v>
      </c>
      <c r="BS372" s="132"/>
      <c r="BT372" s="132"/>
      <c r="BU372" s="132"/>
      <c r="BV372" s="132"/>
      <c r="BW372" s="132"/>
      <c r="BX372" s="132"/>
      <c r="BY372" s="132"/>
      <c r="BZ372" s="132"/>
    </row>
    <row r="373" spans="1:78" ht="45.75" customHeight="1">
      <c r="A373" s="134">
        <v>367</v>
      </c>
      <c r="B373" s="134" t="s">
        <v>1253</v>
      </c>
      <c r="C373" s="2">
        <v>42481</v>
      </c>
      <c r="D373" s="134" t="s">
        <v>446</v>
      </c>
      <c r="E373" s="134" t="s">
        <v>66</v>
      </c>
      <c r="F373" s="134" t="s">
        <v>1558</v>
      </c>
      <c r="G373" s="3" t="s">
        <v>1555</v>
      </c>
      <c r="H373" s="2">
        <v>41191</v>
      </c>
      <c r="I373" s="3" t="s">
        <v>1556</v>
      </c>
      <c r="J373" s="134" t="s">
        <v>63</v>
      </c>
      <c r="K373" s="4" t="s">
        <v>1557</v>
      </c>
      <c r="L373" s="8" t="s">
        <v>76</v>
      </c>
      <c r="M373" s="83">
        <v>3547.5</v>
      </c>
      <c r="N373" s="83">
        <v>14375</v>
      </c>
      <c r="O373" s="83">
        <v>979020</v>
      </c>
      <c r="P373" s="83">
        <v>433.8</v>
      </c>
      <c r="Q373" s="83">
        <v>3200</v>
      </c>
      <c r="R373" s="83" t="s">
        <v>78</v>
      </c>
      <c r="S373" s="83">
        <v>1500</v>
      </c>
      <c r="T373" s="83">
        <v>515.6</v>
      </c>
      <c r="U373" s="83">
        <v>1835</v>
      </c>
      <c r="V373" s="83" t="s">
        <v>78</v>
      </c>
      <c r="W373" s="83">
        <v>10020</v>
      </c>
      <c r="X373" s="83">
        <f>1546.8/3</f>
        <v>515.6</v>
      </c>
      <c r="Y373" s="83">
        <f>5505/3</f>
        <v>1835</v>
      </c>
      <c r="Z373" s="83" t="s">
        <v>78</v>
      </c>
      <c r="AA373" s="83">
        <f>504500/3</f>
        <v>168166.66666666666</v>
      </c>
      <c r="AB373" s="83">
        <f>1546.8/3</f>
        <v>515.6</v>
      </c>
      <c r="AC373" s="83">
        <f>5505/3</f>
        <v>1835</v>
      </c>
      <c r="AD373" s="83" t="s">
        <v>78</v>
      </c>
      <c r="AE373" s="83">
        <f>504500/3</f>
        <v>168166.66666666666</v>
      </c>
      <c r="AF373" s="83">
        <f>1546.8/3</f>
        <v>515.6</v>
      </c>
      <c r="AG373" s="83">
        <f>5505/3</f>
        <v>1835</v>
      </c>
      <c r="AH373" s="83" t="s">
        <v>78</v>
      </c>
      <c r="AI373" s="83">
        <f>504500/3</f>
        <v>168166.66666666666</v>
      </c>
      <c r="AJ373" s="132" t="s">
        <v>113</v>
      </c>
      <c r="AK373" s="132" t="s">
        <v>113</v>
      </c>
      <c r="AL373" s="132"/>
      <c r="AM373" s="132"/>
      <c r="AN373" s="132"/>
      <c r="AO373" s="132"/>
      <c r="AP373" s="132"/>
      <c r="AQ373" s="132"/>
      <c r="AR373" s="132" t="s">
        <v>113</v>
      </c>
      <c r="AS373" s="132" t="s">
        <v>113</v>
      </c>
      <c r="AT373" s="132"/>
      <c r="AU373" s="132"/>
      <c r="AV373" s="132"/>
      <c r="AW373" s="132"/>
      <c r="AX373" s="132"/>
      <c r="AY373" s="132"/>
      <c r="AZ373" s="132"/>
      <c r="BA373" s="132"/>
      <c r="BB373" s="132"/>
      <c r="BC373" s="132"/>
      <c r="BD373" s="132"/>
      <c r="BE373" s="132"/>
      <c r="BF373" s="132"/>
      <c r="BG373" s="132"/>
      <c r="BH373" s="132" t="s">
        <v>113</v>
      </c>
      <c r="BI373" s="132" t="s">
        <v>113</v>
      </c>
      <c r="BJ373" s="132" t="s">
        <v>113</v>
      </c>
      <c r="BK373" s="132"/>
      <c r="BL373" s="132"/>
      <c r="BM373" s="132"/>
      <c r="BN373" s="132"/>
      <c r="BO373" s="132"/>
      <c r="BP373" s="132"/>
      <c r="BQ373" s="132"/>
      <c r="BR373" s="132"/>
      <c r="BS373" s="132"/>
      <c r="BT373" s="132"/>
      <c r="BU373" s="132"/>
      <c r="BV373" s="132"/>
      <c r="BW373" s="132"/>
      <c r="BX373" s="132"/>
      <c r="BY373" s="132"/>
      <c r="BZ373" s="132"/>
    </row>
    <row r="374" spans="1:78" ht="45.75" customHeight="1">
      <c r="A374" s="134">
        <v>368</v>
      </c>
      <c r="B374" s="134" t="s">
        <v>1253</v>
      </c>
      <c r="C374" s="2">
        <v>42481</v>
      </c>
      <c r="D374" s="134" t="s">
        <v>446</v>
      </c>
      <c r="E374" s="134" t="s">
        <v>66</v>
      </c>
      <c r="F374" s="134" t="s">
        <v>621</v>
      </c>
      <c r="G374" s="3" t="s">
        <v>1555</v>
      </c>
      <c r="H374" s="2">
        <v>41191</v>
      </c>
      <c r="I374" s="3" t="s">
        <v>1556</v>
      </c>
      <c r="J374" s="134" t="s">
        <v>63</v>
      </c>
      <c r="K374" s="4" t="s">
        <v>1557</v>
      </c>
      <c r="L374" s="8" t="s">
        <v>76</v>
      </c>
      <c r="M374" s="83" t="s">
        <v>78</v>
      </c>
      <c r="N374" s="83">
        <v>25000</v>
      </c>
      <c r="O374" s="83">
        <v>1225000</v>
      </c>
      <c r="P374" s="83" t="s">
        <v>78</v>
      </c>
      <c r="Q374" s="83">
        <v>5000</v>
      </c>
      <c r="R374" s="83" t="s">
        <v>78</v>
      </c>
      <c r="S374" s="83">
        <v>245000</v>
      </c>
      <c r="T374" s="83" t="s">
        <v>78</v>
      </c>
      <c r="U374" s="83">
        <v>5000</v>
      </c>
      <c r="V374" s="83" t="s">
        <v>78</v>
      </c>
      <c r="W374" s="83">
        <v>245000</v>
      </c>
      <c r="X374" s="83" t="s">
        <v>78</v>
      </c>
      <c r="Y374" s="83">
        <v>5000</v>
      </c>
      <c r="Z374" s="83" t="s">
        <v>78</v>
      </c>
      <c r="AA374" s="83">
        <f>735000/3</f>
        <v>245000</v>
      </c>
      <c r="AB374" s="83" t="s">
        <v>78</v>
      </c>
      <c r="AC374" s="83">
        <v>5000</v>
      </c>
      <c r="AD374" s="83" t="s">
        <v>78</v>
      </c>
      <c r="AE374" s="83">
        <f>735000/3</f>
        <v>245000</v>
      </c>
      <c r="AF374" s="83" t="s">
        <v>78</v>
      </c>
      <c r="AG374" s="83">
        <v>5000</v>
      </c>
      <c r="AH374" s="83" t="s">
        <v>78</v>
      </c>
      <c r="AI374" s="83">
        <f>735000/3</f>
        <v>245000</v>
      </c>
      <c r="AJ374" s="132"/>
      <c r="AK374" s="132"/>
      <c r="AL374" s="132"/>
      <c r="AM374" s="132"/>
      <c r="AN374" s="132" t="s">
        <v>113</v>
      </c>
      <c r="AO374" s="132"/>
      <c r="AP374" s="132"/>
      <c r="AQ374" s="132"/>
      <c r="AR374" s="132"/>
      <c r="AS374" s="132" t="s">
        <v>113</v>
      </c>
      <c r="AT374" s="132"/>
      <c r="AU374" s="132"/>
      <c r="AV374" s="132"/>
      <c r="AW374" s="132"/>
      <c r="AX374" s="132"/>
      <c r="AY374" s="132"/>
      <c r="AZ374" s="132"/>
      <c r="BA374" s="132"/>
      <c r="BB374" s="132"/>
      <c r="BC374" s="132"/>
      <c r="BD374" s="132"/>
      <c r="BE374" s="132"/>
      <c r="BF374" s="132"/>
      <c r="BG374" s="132"/>
      <c r="BH374" s="132"/>
      <c r="BI374" s="132"/>
      <c r="BJ374" s="132"/>
      <c r="BK374" s="132"/>
      <c r="BL374" s="132"/>
      <c r="BM374" s="132"/>
      <c r="BN374" s="132"/>
      <c r="BO374" s="132"/>
      <c r="BP374" s="132"/>
      <c r="BQ374" s="132"/>
      <c r="BR374" s="132"/>
      <c r="BS374" s="132"/>
      <c r="BT374" s="132"/>
      <c r="BU374" s="132"/>
      <c r="BV374" s="132"/>
      <c r="BW374" s="132"/>
      <c r="BX374" s="132"/>
      <c r="BY374" s="132"/>
      <c r="BZ374" s="132"/>
    </row>
    <row r="375" spans="1:78" ht="45.75" customHeight="1">
      <c r="A375" s="134">
        <v>369</v>
      </c>
      <c r="B375" s="134" t="s">
        <v>1259</v>
      </c>
      <c r="C375" s="2">
        <v>42482</v>
      </c>
      <c r="D375" s="134" t="s">
        <v>446</v>
      </c>
      <c r="E375" s="134" t="s">
        <v>66</v>
      </c>
      <c r="F375" s="134" t="s">
        <v>1559</v>
      </c>
      <c r="G375" s="3" t="s">
        <v>1560</v>
      </c>
      <c r="H375" s="2">
        <v>42037</v>
      </c>
      <c r="I375" s="3" t="s">
        <v>1561</v>
      </c>
      <c r="J375" s="134" t="s">
        <v>56</v>
      </c>
      <c r="K375" s="4" t="s">
        <v>1562</v>
      </c>
      <c r="L375" s="8" t="s">
        <v>76</v>
      </c>
      <c r="M375" s="83">
        <v>15445320.199999999</v>
      </c>
      <c r="N375" s="83" t="s">
        <v>1563</v>
      </c>
      <c r="O375" s="83">
        <v>111489000.09999999</v>
      </c>
      <c r="P375" s="83">
        <v>1662244.9</v>
      </c>
      <c r="Q375" s="83">
        <v>1782464.1</v>
      </c>
      <c r="R375" s="83" t="s">
        <v>78</v>
      </c>
      <c r="S375" s="83">
        <v>17184518</v>
      </c>
      <c r="T375" s="83">
        <v>1929634.4</v>
      </c>
      <c r="U375" s="83">
        <v>1782464.1</v>
      </c>
      <c r="V375" s="83" t="s">
        <v>78</v>
      </c>
      <c r="W375" s="83">
        <v>17500843.899999999</v>
      </c>
      <c r="X375" s="83">
        <v>2926275.2</v>
      </c>
      <c r="Y375" s="83">
        <v>2341251.2999999998</v>
      </c>
      <c r="Z375" s="83" t="s">
        <v>78</v>
      </c>
      <c r="AA375" s="83">
        <v>18999928.399999999</v>
      </c>
      <c r="AB375" s="83">
        <v>3174040.9</v>
      </c>
      <c r="AC375" s="83">
        <v>2609049.9</v>
      </c>
      <c r="AD375" s="83" t="s">
        <v>78</v>
      </c>
      <c r="AE375" s="83">
        <v>20017263.100000001</v>
      </c>
      <c r="AF375" s="83">
        <v>3446923.4</v>
      </c>
      <c r="AG375" s="83">
        <v>2869538.7</v>
      </c>
      <c r="AH375" s="83" t="s">
        <v>78</v>
      </c>
      <c r="AI375" s="83">
        <v>21102352.699999999</v>
      </c>
      <c r="AJ375" s="132" t="s">
        <v>113</v>
      </c>
      <c r="AK375" s="132" t="s">
        <v>113</v>
      </c>
      <c r="AL375" s="132" t="s">
        <v>113</v>
      </c>
      <c r="AM375" s="132" t="s">
        <v>113</v>
      </c>
      <c r="AN375" s="132"/>
      <c r="AO375" s="132" t="s">
        <v>113</v>
      </c>
      <c r="AP375" s="132"/>
      <c r="AQ375" s="132"/>
      <c r="AR375" s="132"/>
      <c r="AS375" s="132" t="s">
        <v>113</v>
      </c>
      <c r="AT375" s="132" t="s">
        <v>113</v>
      </c>
      <c r="AU375" s="132"/>
      <c r="AV375" s="132" t="s">
        <v>113</v>
      </c>
      <c r="AW375" s="132"/>
      <c r="AX375" s="132" t="s">
        <v>113</v>
      </c>
      <c r="AY375" s="132" t="s">
        <v>113</v>
      </c>
      <c r="AZ375" s="132"/>
      <c r="BA375" s="132"/>
      <c r="BB375" s="132"/>
      <c r="BC375" s="132"/>
      <c r="BD375" s="132"/>
      <c r="BE375" s="132" t="s">
        <v>113</v>
      </c>
      <c r="BF375" s="132"/>
      <c r="BG375" s="132" t="s">
        <v>113</v>
      </c>
      <c r="BH375" s="132"/>
      <c r="BI375" s="132"/>
      <c r="BJ375" s="132"/>
      <c r="BK375" s="132" t="s">
        <v>113</v>
      </c>
      <c r="BL375" s="132" t="s">
        <v>113</v>
      </c>
      <c r="BM375" s="132" t="s">
        <v>113</v>
      </c>
      <c r="BN375" s="132"/>
      <c r="BO375" s="132" t="s">
        <v>113</v>
      </c>
      <c r="BP375" s="132"/>
      <c r="BQ375" s="132" t="s">
        <v>113</v>
      </c>
      <c r="BR375" s="132"/>
      <c r="BS375" s="132"/>
      <c r="BT375" s="132"/>
      <c r="BU375" s="132"/>
      <c r="BV375" s="132"/>
      <c r="BW375" s="132"/>
      <c r="BX375" s="132"/>
      <c r="BY375" s="132"/>
      <c r="BZ375" s="132"/>
    </row>
    <row r="376" spans="1:78" ht="45.75" customHeight="1">
      <c r="A376" s="134">
        <v>370</v>
      </c>
      <c r="B376" s="134" t="s">
        <v>1259</v>
      </c>
      <c r="C376" s="2">
        <v>42482</v>
      </c>
      <c r="D376" s="134" t="s">
        <v>446</v>
      </c>
      <c r="E376" s="134" t="s">
        <v>66</v>
      </c>
      <c r="F376" s="134" t="s">
        <v>1564</v>
      </c>
      <c r="G376" s="3" t="s">
        <v>1560</v>
      </c>
      <c r="H376" s="2">
        <v>42037</v>
      </c>
      <c r="I376" s="3" t="s">
        <v>1561</v>
      </c>
      <c r="J376" s="134" t="s">
        <v>56</v>
      </c>
      <c r="K376" s="4" t="s">
        <v>1562</v>
      </c>
      <c r="L376" s="8" t="s">
        <v>76</v>
      </c>
      <c r="M376" s="83" t="s">
        <v>78</v>
      </c>
      <c r="N376" s="83">
        <v>150000</v>
      </c>
      <c r="O376" s="83">
        <v>493113.4</v>
      </c>
      <c r="P376" s="83" t="s">
        <v>78</v>
      </c>
      <c r="Q376" s="83">
        <v>20000</v>
      </c>
      <c r="R376" s="83" t="s">
        <v>78</v>
      </c>
      <c r="S376" s="83">
        <v>112842.6</v>
      </c>
      <c r="T376" s="83" t="s">
        <v>78</v>
      </c>
      <c r="U376" s="83">
        <v>20000</v>
      </c>
      <c r="V376" s="83" t="s">
        <v>78</v>
      </c>
      <c r="W376" s="83">
        <v>71894.600000000006</v>
      </c>
      <c r="X376" s="83" t="s">
        <v>78</v>
      </c>
      <c r="Y376" s="83">
        <v>26000</v>
      </c>
      <c r="Z376" s="83" t="s">
        <v>78</v>
      </c>
      <c r="AA376" s="83">
        <v>73940</v>
      </c>
      <c r="AB376" s="83" t="s">
        <v>78</v>
      </c>
      <c r="AC376" s="83">
        <v>31000</v>
      </c>
      <c r="AD376" s="83" t="s">
        <v>78</v>
      </c>
      <c r="AE376" s="83">
        <v>87175</v>
      </c>
      <c r="AF376" s="83" t="s">
        <v>78</v>
      </c>
      <c r="AG376" s="83">
        <v>33000</v>
      </c>
      <c r="AH376" s="83" t="s">
        <v>78</v>
      </c>
      <c r="AI376" s="83">
        <v>95185</v>
      </c>
      <c r="AJ376" s="132"/>
      <c r="AK376" s="132"/>
      <c r="AL376" s="132"/>
      <c r="AM376" s="132"/>
      <c r="AN376" s="132" t="s">
        <v>113</v>
      </c>
      <c r="AO376" s="132"/>
      <c r="AP376" s="132"/>
      <c r="AQ376" s="132"/>
      <c r="AR376" s="132"/>
      <c r="AS376" s="132" t="s">
        <v>113</v>
      </c>
      <c r="AT376" s="132"/>
      <c r="AU376" s="132"/>
      <c r="AV376" s="132"/>
      <c r="AW376" s="132"/>
      <c r="AX376" s="132"/>
      <c r="AY376" s="132"/>
      <c r="AZ376" s="132"/>
      <c r="BA376" s="132"/>
      <c r="BB376" s="132"/>
      <c r="BC376" s="132"/>
      <c r="BD376" s="132"/>
      <c r="BE376" s="132"/>
      <c r="BF376" s="132"/>
      <c r="BG376" s="132"/>
      <c r="BH376" s="132"/>
      <c r="BI376" s="132"/>
      <c r="BJ376" s="132"/>
      <c r="BK376" s="132"/>
      <c r="BL376" s="132"/>
      <c r="BM376" s="132"/>
      <c r="BN376" s="132"/>
      <c r="BO376" s="132"/>
      <c r="BP376" s="132"/>
      <c r="BQ376" s="132"/>
      <c r="BR376" s="132"/>
      <c r="BS376" s="132"/>
      <c r="BT376" s="132"/>
      <c r="BU376" s="132"/>
      <c r="BV376" s="132"/>
      <c r="BW376" s="132"/>
      <c r="BX376" s="132"/>
      <c r="BY376" s="132"/>
      <c r="BZ376" s="132"/>
    </row>
    <row r="377" spans="1:78" ht="45.75" customHeight="1">
      <c r="A377" s="134">
        <v>371</v>
      </c>
      <c r="B377" s="134" t="s">
        <v>1270</v>
      </c>
      <c r="C377" s="2">
        <v>42482</v>
      </c>
      <c r="D377" s="134" t="s">
        <v>446</v>
      </c>
      <c r="E377" s="134" t="s">
        <v>66</v>
      </c>
      <c r="F377" s="134" t="s">
        <v>1565</v>
      </c>
      <c r="G377" s="3" t="s">
        <v>1566</v>
      </c>
      <c r="H377" s="2">
        <v>41550</v>
      </c>
      <c r="I377" s="3" t="s">
        <v>1567</v>
      </c>
      <c r="J377" s="134" t="s">
        <v>108</v>
      </c>
      <c r="K377" s="4" t="s">
        <v>1568</v>
      </c>
      <c r="L377" s="8" t="s">
        <v>76</v>
      </c>
      <c r="M377" s="83">
        <v>4107661.8000000003</v>
      </c>
      <c r="N377" s="83">
        <v>4997625.4000000004</v>
      </c>
      <c r="O377" s="83">
        <v>58844067.5</v>
      </c>
      <c r="P377" s="83">
        <v>288200.09999999998</v>
      </c>
      <c r="Q377" s="83">
        <v>422877.4</v>
      </c>
      <c r="R377" s="83" t="s">
        <v>78</v>
      </c>
      <c r="S377" s="83">
        <v>6537779.9000000004</v>
      </c>
      <c r="T377" s="83">
        <v>373756.3</v>
      </c>
      <c r="U377" s="83">
        <v>441877.4</v>
      </c>
      <c r="V377" s="83" t="s">
        <v>78</v>
      </c>
      <c r="W377" s="83">
        <v>7029640.9000000004</v>
      </c>
      <c r="X377" s="83">
        <v>373756.3</v>
      </c>
      <c r="Y377" s="83">
        <v>441877.4</v>
      </c>
      <c r="Z377" s="83" t="s">
        <v>78</v>
      </c>
      <c r="AA377" s="83">
        <v>7559504.9000000004</v>
      </c>
      <c r="AB377" s="83">
        <v>604645.1</v>
      </c>
      <c r="AC377" s="83">
        <v>738200</v>
      </c>
      <c r="AD377" s="83" t="s">
        <v>78</v>
      </c>
      <c r="AE377" s="83">
        <v>8047938.5999999996</v>
      </c>
      <c r="AF377" s="83">
        <v>661144.9</v>
      </c>
      <c r="AG377" s="83">
        <v>777900</v>
      </c>
      <c r="AH377" s="83" t="s">
        <v>78</v>
      </c>
      <c r="AI377" s="83">
        <v>8433310.5</v>
      </c>
      <c r="AJ377" s="132" t="s">
        <v>113</v>
      </c>
      <c r="AK377" s="132" t="s">
        <v>113</v>
      </c>
      <c r="AL377" s="132" t="s">
        <v>113</v>
      </c>
      <c r="AM377" s="132" t="s">
        <v>113</v>
      </c>
      <c r="AN377" s="132"/>
      <c r="AO377" s="132"/>
      <c r="AP377" s="132"/>
      <c r="AQ377" s="132"/>
      <c r="AR377" s="132"/>
      <c r="AS377" s="132" t="s">
        <v>113</v>
      </c>
      <c r="AT377" s="132" t="s">
        <v>113</v>
      </c>
      <c r="AU377" s="132"/>
      <c r="AV377" s="132"/>
      <c r="AW377" s="132" t="s">
        <v>113</v>
      </c>
      <c r="AX377" s="132" t="s">
        <v>113</v>
      </c>
      <c r="AY377" s="132" t="s">
        <v>113</v>
      </c>
      <c r="AZ377" s="132"/>
      <c r="BA377" s="132"/>
      <c r="BB377" s="132"/>
      <c r="BC377" s="132"/>
      <c r="BD377" s="132"/>
      <c r="BE377" s="132"/>
      <c r="BF377" s="132"/>
      <c r="BG377" s="132"/>
      <c r="BH377" s="132"/>
      <c r="BI377" s="132"/>
      <c r="BJ377" s="132"/>
      <c r="BK377" s="132"/>
      <c r="BL377" s="132"/>
      <c r="BM377" s="132"/>
      <c r="BN377" s="132"/>
      <c r="BO377" s="132"/>
      <c r="BP377" s="132"/>
      <c r="BQ377" s="132"/>
      <c r="BR377" s="132"/>
      <c r="BS377" s="132"/>
      <c r="BT377" s="132"/>
      <c r="BU377" s="132"/>
      <c r="BV377" s="132"/>
      <c r="BW377" s="132"/>
      <c r="BX377" s="132"/>
      <c r="BY377" s="132"/>
      <c r="BZ377" s="132"/>
    </row>
    <row r="378" spans="1:78" ht="45.75" customHeight="1">
      <c r="A378" s="134">
        <v>372</v>
      </c>
      <c r="B378" s="134" t="s">
        <v>1270</v>
      </c>
      <c r="C378" s="2">
        <v>42482</v>
      </c>
      <c r="D378" s="134" t="s">
        <v>446</v>
      </c>
      <c r="E378" s="134" t="s">
        <v>66</v>
      </c>
      <c r="F378" s="134" t="s">
        <v>1569</v>
      </c>
      <c r="G378" s="3" t="s">
        <v>1566</v>
      </c>
      <c r="H378" s="2">
        <v>41550</v>
      </c>
      <c r="I378" s="3" t="s">
        <v>1567</v>
      </c>
      <c r="J378" s="134" t="s">
        <v>108</v>
      </c>
      <c r="K378" s="4" t="s">
        <v>1568</v>
      </c>
      <c r="L378" s="8" t="s">
        <v>76</v>
      </c>
      <c r="M378" s="83">
        <v>6822865.1999999993</v>
      </c>
      <c r="N378" s="83">
        <v>13272851.4</v>
      </c>
      <c r="O378" s="83">
        <v>76705577.5</v>
      </c>
      <c r="P378" s="83">
        <v>515320.2</v>
      </c>
      <c r="Q378" s="83">
        <v>901905.6</v>
      </c>
      <c r="R378" s="83" t="s">
        <v>78</v>
      </c>
      <c r="S378" s="83">
        <v>5643157</v>
      </c>
      <c r="T378" s="83">
        <v>820760</v>
      </c>
      <c r="U378" s="83">
        <v>1087230.3</v>
      </c>
      <c r="V378" s="83" t="s">
        <v>78</v>
      </c>
      <c r="W378" s="83">
        <v>7656821.7999999998</v>
      </c>
      <c r="X378" s="83">
        <v>829898.5</v>
      </c>
      <c r="Y378" s="83">
        <v>1087230.3</v>
      </c>
      <c r="Z378" s="83" t="s">
        <v>78</v>
      </c>
      <c r="AA378" s="83">
        <v>8038056.7000000002</v>
      </c>
      <c r="AB378" s="83">
        <v>962727.8</v>
      </c>
      <c r="AC378" s="83">
        <v>2010561.9</v>
      </c>
      <c r="AD378" s="83" t="s">
        <v>78</v>
      </c>
      <c r="AE378" s="83">
        <v>9790353.0999999996</v>
      </c>
      <c r="AF378" s="83">
        <v>979811.1</v>
      </c>
      <c r="AG378" s="83">
        <v>2266961.9</v>
      </c>
      <c r="AH378" s="83" t="s">
        <v>78</v>
      </c>
      <c r="AI378" s="83">
        <v>10455729.9</v>
      </c>
      <c r="AJ378" s="132" t="s">
        <v>113</v>
      </c>
      <c r="AK378" s="132" t="s">
        <v>113</v>
      </c>
      <c r="AL378" s="132" t="s">
        <v>113</v>
      </c>
      <c r="AM378" s="132"/>
      <c r="AN378" s="132"/>
      <c r="AO378" s="132"/>
      <c r="AP378" s="132"/>
      <c r="AQ378" s="132"/>
      <c r="AR378" s="132"/>
      <c r="AS378" s="132" t="s">
        <v>113</v>
      </c>
      <c r="AT378" s="132"/>
      <c r="AU378" s="132"/>
      <c r="AV378" s="132"/>
      <c r="AW378" s="132"/>
      <c r="AX378" s="132"/>
      <c r="AY378" s="132"/>
      <c r="AZ378" s="132"/>
      <c r="BA378" s="132"/>
      <c r="BB378" s="132"/>
      <c r="BC378" s="132"/>
      <c r="BD378" s="132"/>
      <c r="BE378" s="132"/>
      <c r="BF378" s="132"/>
      <c r="BG378" s="132"/>
      <c r="BH378" s="132"/>
      <c r="BI378" s="132" t="s">
        <v>113</v>
      </c>
      <c r="BJ378" s="132" t="s">
        <v>113</v>
      </c>
      <c r="BK378" s="132" t="s">
        <v>113</v>
      </c>
      <c r="BL378" s="132" t="s">
        <v>113</v>
      </c>
      <c r="BM378" s="132" t="s">
        <v>113</v>
      </c>
      <c r="BN378" s="132" t="s">
        <v>113</v>
      </c>
      <c r="BO378" s="132" t="s">
        <v>113</v>
      </c>
      <c r="BP378" s="132" t="s">
        <v>113</v>
      </c>
      <c r="BQ378" s="132" t="s">
        <v>113</v>
      </c>
      <c r="BR378" s="132" t="s">
        <v>113</v>
      </c>
      <c r="BS378" s="132"/>
      <c r="BT378" s="132"/>
      <c r="BU378" s="132"/>
      <c r="BV378" s="132"/>
      <c r="BW378" s="132"/>
      <c r="BX378" s="132"/>
      <c r="BY378" s="132"/>
      <c r="BZ378" s="132"/>
    </row>
    <row r="379" spans="1:78" ht="45.75" customHeight="1">
      <c r="A379" s="134">
        <v>373</v>
      </c>
      <c r="B379" s="134" t="s">
        <v>1270</v>
      </c>
      <c r="C379" s="2">
        <v>42482</v>
      </c>
      <c r="D379" s="134" t="s">
        <v>446</v>
      </c>
      <c r="E379" s="134" t="s">
        <v>66</v>
      </c>
      <c r="F379" s="134" t="s">
        <v>1570</v>
      </c>
      <c r="G379" s="3" t="s">
        <v>1566</v>
      </c>
      <c r="H379" s="2">
        <v>41550</v>
      </c>
      <c r="I379" s="3" t="s">
        <v>1567</v>
      </c>
      <c r="J379" s="134" t="s">
        <v>108</v>
      </c>
      <c r="K379" s="4" t="s">
        <v>1568</v>
      </c>
      <c r="L379" s="8" t="s">
        <v>76</v>
      </c>
      <c r="M379" s="83">
        <v>1414354</v>
      </c>
      <c r="N379" s="83">
        <v>2420700</v>
      </c>
      <c r="O379" s="83">
        <v>2107000</v>
      </c>
      <c r="P379" s="83">
        <v>127800</v>
      </c>
      <c r="Q379" s="83">
        <v>151900</v>
      </c>
      <c r="R379" s="83">
        <v>70000</v>
      </c>
      <c r="S379" s="83">
        <v>186300</v>
      </c>
      <c r="T379" s="83">
        <v>139500</v>
      </c>
      <c r="U379" s="83">
        <v>177100</v>
      </c>
      <c r="V379" s="83">
        <v>77700</v>
      </c>
      <c r="W379" s="83">
        <v>220200</v>
      </c>
      <c r="X379" s="83">
        <v>139500</v>
      </c>
      <c r="Y379" s="83">
        <v>177100</v>
      </c>
      <c r="Z379" s="83">
        <v>77700</v>
      </c>
      <c r="AA379" s="83">
        <v>220200</v>
      </c>
      <c r="AB379" s="83">
        <v>164000</v>
      </c>
      <c r="AC379" s="83">
        <v>216600</v>
      </c>
      <c r="AD379" s="83">
        <v>95700</v>
      </c>
      <c r="AE379" s="83">
        <v>263600</v>
      </c>
      <c r="AF379" s="83">
        <v>179100</v>
      </c>
      <c r="AG379" s="83">
        <v>235900</v>
      </c>
      <c r="AH379" s="83">
        <v>106100</v>
      </c>
      <c r="AI379" s="83">
        <v>286400</v>
      </c>
      <c r="AJ379" s="132" t="s">
        <v>113</v>
      </c>
      <c r="AK379" s="132" t="s">
        <v>113</v>
      </c>
      <c r="AL379" s="132"/>
      <c r="AM379" s="132"/>
      <c r="AN379" s="132"/>
      <c r="AO379" s="132" t="s">
        <v>113</v>
      </c>
      <c r="AP379" s="132"/>
      <c r="AQ379" s="132"/>
      <c r="AR379" s="132"/>
      <c r="AS379" s="132" t="s">
        <v>113</v>
      </c>
      <c r="AT379" s="132"/>
      <c r="AU379" s="132"/>
      <c r="AV379" s="132"/>
      <c r="AW379" s="132"/>
      <c r="AX379" s="132"/>
      <c r="AY379" s="132"/>
      <c r="AZ379" s="132"/>
      <c r="BA379" s="132"/>
      <c r="BB379" s="132"/>
      <c r="BC379" s="132"/>
      <c r="BD379" s="132"/>
      <c r="BE379" s="132"/>
      <c r="BF379" s="132"/>
      <c r="BG379" s="132"/>
      <c r="BH379" s="132"/>
      <c r="BI379" s="132"/>
      <c r="BJ379" s="132"/>
      <c r="BK379" s="132"/>
      <c r="BL379" s="132"/>
      <c r="BM379" s="132"/>
      <c r="BN379" s="132"/>
      <c r="BO379" s="132"/>
      <c r="BP379" s="132"/>
      <c r="BQ379" s="132"/>
      <c r="BR379" s="132"/>
      <c r="BS379" s="132"/>
      <c r="BT379" s="132"/>
      <c r="BU379" s="132"/>
      <c r="BV379" s="132"/>
      <c r="BW379" s="132"/>
      <c r="BX379" s="132"/>
      <c r="BY379" s="132"/>
      <c r="BZ379" s="132"/>
    </row>
    <row r="380" spans="1:78" ht="45.75" customHeight="1">
      <c r="A380" s="134">
        <v>374</v>
      </c>
      <c r="B380" s="134" t="s">
        <v>1270</v>
      </c>
      <c r="C380" s="2">
        <v>42482</v>
      </c>
      <c r="D380" s="134" t="s">
        <v>446</v>
      </c>
      <c r="E380" s="134" t="s">
        <v>66</v>
      </c>
      <c r="F380" s="134" t="s">
        <v>1571</v>
      </c>
      <c r="G380" s="3" t="s">
        <v>1566</v>
      </c>
      <c r="H380" s="2">
        <v>41550</v>
      </c>
      <c r="I380" s="3" t="s">
        <v>1567</v>
      </c>
      <c r="J380" s="134" t="s">
        <v>108</v>
      </c>
      <c r="K380" s="4" t="s">
        <v>1568</v>
      </c>
      <c r="L380" s="8" t="s">
        <v>76</v>
      </c>
      <c r="M380" s="83" t="s">
        <v>78</v>
      </c>
      <c r="N380" s="83">
        <v>300402</v>
      </c>
      <c r="O380" s="83">
        <v>2703598</v>
      </c>
      <c r="P380" s="83" t="s">
        <v>78</v>
      </c>
      <c r="Q380" s="83">
        <v>28200</v>
      </c>
      <c r="R380" s="83" t="s">
        <v>78</v>
      </c>
      <c r="S380" s="83">
        <v>253800</v>
      </c>
      <c r="T380" s="83" t="s">
        <v>78</v>
      </c>
      <c r="U380" s="83">
        <v>32101</v>
      </c>
      <c r="V380" s="83" t="s">
        <v>78</v>
      </c>
      <c r="W380" s="83">
        <v>288899</v>
      </c>
      <c r="X380" s="83" t="s">
        <v>78</v>
      </c>
      <c r="Y380" s="83">
        <v>32101</v>
      </c>
      <c r="Z380" s="83" t="s">
        <v>78</v>
      </c>
      <c r="AA380" s="83">
        <v>288899</v>
      </c>
      <c r="AB380" s="83" t="s">
        <v>78</v>
      </c>
      <c r="AC380" s="83">
        <v>41800</v>
      </c>
      <c r="AD380" s="83" t="s">
        <v>78</v>
      </c>
      <c r="AE380" s="83">
        <v>376200</v>
      </c>
      <c r="AF380" s="83" t="s">
        <v>78</v>
      </c>
      <c r="AG380" s="83">
        <v>46400</v>
      </c>
      <c r="AH380" s="83" t="s">
        <v>78</v>
      </c>
      <c r="AI380" s="83">
        <v>417600</v>
      </c>
      <c r="AJ380" s="132"/>
      <c r="AK380" s="132"/>
      <c r="AL380" s="132"/>
      <c r="AM380" s="132" t="s">
        <v>113</v>
      </c>
      <c r="AN380" s="132"/>
      <c r="AO380" s="132"/>
      <c r="AP380" s="132"/>
      <c r="AQ380" s="132"/>
      <c r="AR380" s="132"/>
      <c r="AS380" s="132"/>
      <c r="AT380" s="132"/>
      <c r="AU380" s="132"/>
      <c r="AV380" s="132"/>
      <c r="AW380" s="132"/>
      <c r="AX380" s="132"/>
      <c r="AY380" s="132"/>
      <c r="AZ380" s="132"/>
      <c r="BA380" s="132"/>
      <c r="BB380" s="132"/>
      <c r="BC380" s="132"/>
      <c r="BD380" s="132"/>
      <c r="BE380" s="132"/>
      <c r="BF380" s="132"/>
      <c r="BG380" s="132"/>
      <c r="BH380" s="132"/>
      <c r="BI380" s="132"/>
      <c r="BJ380" s="132"/>
      <c r="BK380" s="132"/>
      <c r="BL380" s="132"/>
      <c r="BM380" s="132"/>
      <c r="BN380" s="132"/>
      <c r="BO380" s="132"/>
      <c r="BP380" s="132"/>
      <c r="BQ380" s="132"/>
      <c r="BR380" s="132"/>
      <c r="BS380" s="132"/>
      <c r="BT380" s="132"/>
      <c r="BU380" s="132"/>
      <c r="BV380" s="132"/>
      <c r="BW380" s="132"/>
      <c r="BX380" s="132"/>
      <c r="BY380" s="132"/>
      <c r="BZ380" s="132"/>
    </row>
    <row r="381" spans="1:78" ht="45.75" customHeight="1">
      <c r="A381" s="134">
        <v>375</v>
      </c>
      <c r="B381" s="134" t="s">
        <v>1270</v>
      </c>
      <c r="C381" s="2">
        <v>42482</v>
      </c>
      <c r="D381" s="134" t="s">
        <v>446</v>
      </c>
      <c r="E381" s="134" t="s">
        <v>66</v>
      </c>
      <c r="F381" s="134" t="s">
        <v>1572</v>
      </c>
      <c r="G381" s="3" t="s">
        <v>1566</v>
      </c>
      <c r="H381" s="2">
        <v>41550</v>
      </c>
      <c r="I381" s="3" t="s">
        <v>1567</v>
      </c>
      <c r="J381" s="134" t="s">
        <v>108</v>
      </c>
      <c r="K381" s="4" t="s">
        <v>1568</v>
      </c>
      <c r="L381" s="8" t="s">
        <v>76</v>
      </c>
      <c r="M381" s="83">
        <v>4110643.6999999997</v>
      </c>
      <c r="N381" s="83">
        <v>1574654.3</v>
      </c>
      <c r="O381" s="83">
        <v>1892140.9000000001</v>
      </c>
      <c r="P381" s="83">
        <v>321332.3</v>
      </c>
      <c r="Q381" s="83" t="s">
        <v>78</v>
      </c>
      <c r="R381" s="83">
        <v>116213.9</v>
      </c>
      <c r="S381" s="83">
        <v>128863.5</v>
      </c>
      <c r="T381" s="83">
        <v>384590.4</v>
      </c>
      <c r="U381" s="83" t="s">
        <v>78</v>
      </c>
      <c r="V381" s="83">
        <v>129470.6</v>
      </c>
      <c r="W381" s="83">
        <v>144601.79999999999</v>
      </c>
      <c r="X381" s="83">
        <v>358655</v>
      </c>
      <c r="Y381" s="83" t="s">
        <v>78</v>
      </c>
      <c r="Z381" s="83">
        <v>112721.5</v>
      </c>
      <c r="AA381" s="83">
        <v>134043.5</v>
      </c>
      <c r="AB381" s="83">
        <v>395693.6</v>
      </c>
      <c r="AC381" s="83" t="s">
        <v>78</v>
      </c>
      <c r="AD381" s="83">
        <v>127162.7</v>
      </c>
      <c r="AE381" s="83">
        <v>146825.5</v>
      </c>
      <c r="AF381" s="83">
        <v>354445.9</v>
      </c>
      <c r="AG381" s="83" t="s">
        <v>78</v>
      </c>
      <c r="AH381" s="83">
        <v>105669.5</v>
      </c>
      <c r="AI381" s="83">
        <v>130959.5</v>
      </c>
      <c r="AJ381" s="132"/>
      <c r="AK381" s="132"/>
      <c r="AL381" s="132"/>
      <c r="AM381" s="132"/>
      <c r="AN381" s="132"/>
      <c r="AO381" s="132"/>
      <c r="AP381" s="132"/>
      <c r="AQ381" s="132"/>
      <c r="AR381" s="132"/>
      <c r="AS381" s="132"/>
      <c r="AT381" s="132"/>
      <c r="AU381" s="132"/>
      <c r="AV381" s="132"/>
      <c r="AW381" s="132"/>
      <c r="AX381" s="132"/>
      <c r="AY381" s="132"/>
      <c r="AZ381" s="132"/>
      <c r="BA381" s="132"/>
      <c r="BB381" s="132"/>
      <c r="BC381" s="132"/>
      <c r="BD381" s="132"/>
      <c r="BE381" s="132"/>
      <c r="BF381" s="132"/>
      <c r="BG381" s="132"/>
      <c r="BH381" s="132"/>
      <c r="BI381" s="132"/>
      <c r="BJ381" s="132"/>
      <c r="BK381" s="132"/>
      <c r="BL381" s="132"/>
      <c r="BM381" s="132"/>
      <c r="BN381" s="132"/>
      <c r="BO381" s="132"/>
      <c r="BP381" s="132"/>
      <c r="BQ381" s="132"/>
      <c r="BR381" s="132"/>
      <c r="BS381" s="132"/>
      <c r="BT381" s="132"/>
      <c r="BU381" s="132"/>
      <c r="BV381" s="132"/>
      <c r="BW381" s="132"/>
      <c r="BX381" s="132"/>
      <c r="BY381" s="132"/>
      <c r="BZ381" s="132"/>
    </row>
    <row r="382" spans="1:78" ht="45.75" customHeight="1">
      <c r="A382" s="134">
        <v>376</v>
      </c>
      <c r="B382" s="134" t="s">
        <v>1278</v>
      </c>
      <c r="C382" s="2">
        <v>42482</v>
      </c>
      <c r="D382" s="134" t="s">
        <v>446</v>
      </c>
      <c r="E382" s="134" t="s">
        <v>66</v>
      </c>
      <c r="F382" s="134" t="s">
        <v>492</v>
      </c>
      <c r="G382" s="3" t="s">
        <v>1573</v>
      </c>
      <c r="H382" s="2">
        <v>41242</v>
      </c>
      <c r="I382" s="3" t="s">
        <v>1574</v>
      </c>
      <c r="J382" s="134" t="s">
        <v>63</v>
      </c>
      <c r="K382" s="4" t="s">
        <v>1575</v>
      </c>
      <c r="L382" s="8" t="s">
        <v>76</v>
      </c>
      <c r="M382" s="83">
        <v>501999.5</v>
      </c>
      <c r="N382" s="83">
        <v>234771</v>
      </c>
      <c r="O382" s="83">
        <v>55898</v>
      </c>
      <c r="P382" s="83">
        <v>55913.9</v>
      </c>
      <c r="Q382" s="83">
        <v>26152.6</v>
      </c>
      <c r="R382" s="83" t="s">
        <v>78</v>
      </c>
      <c r="S382" s="83" t="s">
        <v>78</v>
      </c>
      <c r="T382" s="83">
        <v>87516.9</v>
      </c>
      <c r="U382" s="83">
        <v>37774.800000000003</v>
      </c>
      <c r="V382" s="83" t="s">
        <v>78</v>
      </c>
      <c r="W382" s="83" t="s">
        <v>78</v>
      </c>
      <c r="X382" s="83" t="s">
        <v>78</v>
      </c>
      <c r="Y382" s="83">
        <v>35601.800000000003</v>
      </c>
      <c r="Z382" s="83" t="s">
        <v>78</v>
      </c>
      <c r="AA382" s="83" t="s">
        <v>78</v>
      </c>
      <c r="AB382" s="83" t="s">
        <v>78</v>
      </c>
      <c r="AC382" s="83">
        <v>37501</v>
      </c>
      <c r="AD382" s="83" t="s">
        <v>78</v>
      </c>
      <c r="AE382" s="83" t="s">
        <v>78</v>
      </c>
      <c r="AF382" s="83" t="s">
        <v>78</v>
      </c>
      <c r="AG382" s="83">
        <v>39526.300000000003</v>
      </c>
      <c r="AH382" s="83" t="s">
        <v>78</v>
      </c>
      <c r="AI382" s="83" t="s">
        <v>78</v>
      </c>
      <c r="AJ382" s="132" t="s">
        <v>113</v>
      </c>
      <c r="AK382" s="132" t="s">
        <v>113</v>
      </c>
      <c r="AL382" s="132" t="s">
        <v>113</v>
      </c>
      <c r="AM382" s="132"/>
      <c r="AN382" s="132"/>
      <c r="AO382" s="132"/>
      <c r="AP382" s="132"/>
      <c r="AQ382" s="132"/>
      <c r="AR382" s="132"/>
      <c r="AS382" s="132"/>
      <c r="AT382" s="132" t="s">
        <v>113</v>
      </c>
      <c r="AU382" s="132"/>
      <c r="AV382" s="132" t="s">
        <v>113</v>
      </c>
      <c r="AW382" s="132" t="s">
        <v>113</v>
      </c>
      <c r="AX382" s="132"/>
      <c r="AY382" s="132" t="s">
        <v>113</v>
      </c>
      <c r="AZ382" s="132"/>
      <c r="BA382" s="132"/>
      <c r="BB382" s="132"/>
      <c r="BC382" s="132"/>
      <c r="BD382" s="132"/>
      <c r="BE382" s="132"/>
      <c r="BF382" s="132"/>
      <c r="BG382" s="132"/>
      <c r="BH382" s="132"/>
      <c r="BI382" s="132"/>
      <c r="BJ382" s="132"/>
      <c r="BK382" s="132"/>
      <c r="BL382" s="132"/>
      <c r="BM382" s="132"/>
      <c r="BN382" s="132"/>
      <c r="BO382" s="132"/>
      <c r="BP382" s="132"/>
      <c r="BQ382" s="132"/>
      <c r="BR382" s="132"/>
      <c r="BS382" s="132"/>
      <c r="BT382" s="132"/>
      <c r="BU382" s="132"/>
      <c r="BV382" s="132"/>
      <c r="BW382" s="132"/>
      <c r="BX382" s="132"/>
      <c r="BY382" s="132"/>
      <c r="BZ382" s="132"/>
    </row>
    <row r="383" spans="1:78" ht="45.75" customHeight="1">
      <c r="A383" s="134">
        <v>377</v>
      </c>
      <c r="B383" s="134" t="s">
        <v>1278</v>
      </c>
      <c r="C383" s="2">
        <v>42482</v>
      </c>
      <c r="D383" s="134" t="s">
        <v>446</v>
      </c>
      <c r="E383" s="134" t="s">
        <v>66</v>
      </c>
      <c r="F383" s="134" t="s">
        <v>490</v>
      </c>
      <c r="G383" s="3" t="s">
        <v>1573</v>
      </c>
      <c r="H383" s="2">
        <v>41242</v>
      </c>
      <c r="I383" s="3" t="s">
        <v>1574</v>
      </c>
      <c r="J383" s="134" t="s">
        <v>63</v>
      </c>
      <c r="K383" s="4" t="s">
        <v>1575</v>
      </c>
      <c r="L383" s="8" t="s">
        <v>76</v>
      </c>
      <c r="M383" s="83">
        <v>1081396.8</v>
      </c>
      <c r="N383" s="83">
        <v>850814.9</v>
      </c>
      <c r="O383" s="83">
        <v>2700</v>
      </c>
      <c r="P383" s="83" t="s">
        <v>78</v>
      </c>
      <c r="Q383" s="83">
        <v>131442.29999999999</v>
      </c>
      <c r="R383" s="83" t="s">
        <v>78</v>
      </c>
      <c r="S383" s="83">
        <v>1800</v>
      </c>
      <c r="T383" s="83">
        <v>201004.2</v>
      </c>
      <c r="U383" s="83">
        <v>111533.7</v>
      </c>
      <c r="V383" s="83" t="s">
        <v>78</v>
      </c>
      <c r="W383" s="83">
        <v>400</v>
      </c>
      <c r="X383" s="83">
        <v>226664.7</v>
      </c>
      <c r="Y383" s="83">
        <v>108811.3</v>
      </c>
      <c r="Z383" s="83" t="s">
        <v>78</v>
      </c>
      <c r="AA383" s="83" t="s">
        <v>78</v>
      </c>
      <c r="AB383" s="83" t="s">
        <v>78</v>
      </c>
      <c r="AC383" s="83">
        <v>110287</v>
      </c>
      <c r="AD383" s="83" t="s">
        <v>78</v>
      </c>
      <c r="AE383" s="83" t="s">
        <v>78</v>
      </c>
      <c r="AF383" s="83" t="s">
        <v>78</v>
      </c>
      <c r="AG383" s="83">
        <v>111877.9</v>
      </c>
      <c r="AH383" s="83" t="s">
        <v>78</v>
      </c>
      <c r="AI383" s="83" t="s">
        <v>78</v>
      </c>
      <c r="AJ383" s="132" t="s">
        <v>113</v>
      </c>
      <c r="AK383" s="132" t="s">
        <v>113</v>
      </c>
      <c r="AL383" s="132" t="s">
        <v>113</v>
      </c>
      <c r="AM383" s="132"/>
      <c r="AN383" s="132"/>
      <c r="AO383" s="132"/>
      <c r="AP383" s="132" t="s">
        <v>113</v>
      </c>
      <c r="AQ383" s="132"/>
      <c r="AR383" s="132"/>
      <c r="AS383" s="132" t="s">
        <v>113</v>
      </c>
      <c r="AT383" s="132"/>
      <c r="AU383" s="132"/>
      <c r="AV383" s="132"/>
      <c r="AW383" s="132"/>
      <c r="AX383" s="132"/>
      <c r="AY383" s="132"/>
      <c r="AZ383" s="132"/>
      <c r="BA383" s="132"/>
      <c r="BB383" s="132"/>
      <c r="BC383" s="132"/>
      <c r="BD383" s="132"/>
      <c r="BE383" s="132"/>
      <c r="BF383" s="132"/>
      <c r="BG383" s="132"/>
      <c r="BH383" s="132"/>
      <c r="BI383" s="132"/>
      <c r="BJ383" s="132"/>
      <c r="BK383" s="132" t="s">
        <v>113</v>
      </c>
      <c r="BL383" s="132" t="s">
        <v>113</v>
      </c>
      <c r="BM383" s="132"/>
      <c r="BN383" s="132" t="s">
        <v>113</v>
      </c>
      <c r="BO383" s="132"/>
      <c r="BP383" s="132" t="s">
        <v>113</v>
      </c>
      <c r="BQ383" s="132"/>
      <c r="BR383" s="132"/>
      <c r="BS383" s="132"/>
      <c r="BT383" s="132"/>
      <c r="BU383" s="132"/>
      <c r="BV383" s="132"/>
      <c r="BW383" s="132"/>
      <c r="BX383" s="132"/>
      <c r="BY383" s="132"/>
      <c r="BZ383" s="132"/>
    </row>
    <row r="384" spans="1:78" ht="45.75" customHeight="1">
      <c r="A384" s="134">
        <v>378</v>
      </c>
      <c r="B384" s="134" t="s">
        <v>1278</v>
      </c>
      <c r="C384" s="2">
        <v>42482</v>
      </c>
      <c r="D384" s="134" t="s">
        <v>446</v>
      </c>
      <c r="E384" s="134" t="s">
        <v>66</v>
      </c>
      <c r="F384" s="134" t="s">
        <v>466</v>
      </c>
      <c r="G384" s="3" t="s">
        <v>1573</v>
      </c>
      <c r="H384" s="2">
        <v>41242</v>
      </c>
      <c r="I384" s="3" t="s">
        <v>1574</v>
      </c>
      <c r="J384" s="134" t="s">
        <v>63</v>
      </c>
      <c r="K384" s="4" t="s">
        <v>1575</v>
      </c>
      <c r="L384" s="8" t="s">
        <v>76</v>
      </c>
      <c r="M384" s="83">
        <v>696058</v>
      </c>
      <c r="N384" s="83">
        <v>247651</v>
      </c>
      <c r="O384" s="83">
        <v>1448978.5</v>
      </c>
      <c r="P384" s="83">
        <v>68660.5</v>
      </c>
      <c r="Q384" s="83">
        <v>59773.7</v>
      </c>
      <c r="R384" s="83" t="s">
        <v>78</v>
      </c>
      <c r="S384" s="83">
        <v>538535.4</v>
      </c>
      <c r="T384" s="83">
        <v>79494.899999999994</v>
      </c>
      <c r="U384" s="83">
        <v>29183.9</v>
      </c>
      <c r="V384" s="83" t="s">
        <v>78</v>
      </c>
      <c r="W384" s="83" t="s">
        <v>78</v>
      </c>
      <c r="X384" s="83" t="s">
        <v>78</v>
      </c>
      <c r="Y384" s="83">
        <v>20333.3</v>
      </c>
      <c r="Z384" s="83" t="s">
        <v>78</v>
      </c>
      <c r="AA384" s="83" t="s">
        <v>78</v>
      </c>
      <c r="AB384" s="83" t="s">
        <v>78</v>
      </c>
      <c r="AC384" s="83">
        <v>20600</v>
      </c>
      <c r="AD384" s="83" t="s">
        <v>78</v>
      </c>
      <c r="AE384" s="83" t="s">
        <v>78</v>
      </c>
      <c r="AF384" s="83" t="s">
        <v>78</v>
      </c>
      <c r="AG384" s="83">
        <v>20880</v>
      </c>
      <c r="AH384" s="83" t="s">
        <v>78</v>
      </c>
      <c r="AI384" s="83" t="s">
        <v>78</v>
      </c>
      <c r="AJ384" s="132"/>
      <c r="AK384" s="132" t="s">
        <v>113</v>
      </c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32"/>
      <c r="AZ384" s="132"/>
      <c r="BA384" s="132"/>
      <c r="BB384" s="132"/>
      <c r="BC384" s="132"/>
      <c r="BD384" s="132"/>
      <c r="BE384" s="132"/>
      <c r="BF384" s="132"/>
      <c r="BG384" s="132"/>
      <c r="BH384" s="132"/>
      <c r="BI384" s="132"/>
      <c r="BJ384" s="132"/>
      <c r="BK384" s="132"/>
      <c r="BL384" s="132"/>
      <c r="BM384" s="132" t="s">
        <v>113</v>
      </c>
      <c r="BN384" s="132"/>
      <c r="BO384" s="132"/>
      <c r="BP384" s="132"/>
      <c r="BQ384" s="132"/>
      <c r="BR384" s="132"/>
      <c r="BS384" s="132"/>
      <c r="BT384" s="132"/>
      <c r="BU384" s="132"/>
      <c r="BV384" s="132"/>
      <c r="BW384" s="132"/>
      <c r="BX384" s="132"/>
      <c r="BY384" s="132"/>
      <c r="BZ384" s="132"/>
    </row>
    <row r="385" spans="1:78" ht="45.75" customHeight="1">
      <c r="A385" s="134">
        <v>379</v>
      </c>
      <c r="B385" s="134" t="s">
        <v>1278</v>
      </c>
      <c r="C385" s="2">
        <v>42482</v>
      </c>
      <c r="D385" s="134" t="s">
        <v>446</v>
      </c>
      <c r="E385" s="134" t="s">
        <v>66</v>
      </c>
      <c r="F385" s="134" t="s">
        <v>1576</v>
      </c>
      <c r="G385" s="3" t="s">
        <v>1573</v>
      </c>
      <c r="H385" s="2">
        <v>41242</v>
      </c>
      <c r="I385" s="3" t="s">
        <v>1574</v>
      </c>
      <c r="J385" s="134" t="s">
        <v>63</v>
      </c>
      <c r="K385" s="4" t="s">
        <v>1575</v>
      </c>
      <c r="L385" s="8" t="s">
        <v>76</v>
      </c>
      <c r="M385" s="83">
        <v>478</v>
      </c>
      <c r="N385" s="83" t="s">
        <v>1577</v>
      </c>
      <c r="O385" s="83">
        <v>30121</v>
      </c>
      <c r="P385" s="83">
        <v>90.5</v>
      </c>
      <c r="Q385" s="83">
        <v>1331</v>
      </c>
      <c r="R385" s="83" t="s">
        <v>78</v>
      </c>
      <c r="S385" s="83">
        <v>10010</v>
      </c>
      <c r="T385" s="83">
        <v>97.6</v>
      </c>
      <c r="U385" s="83">
        <v>1464</v>
      </c>
      <c r="V385" s="83" t="s">
        <v>78</v>
      </c>
      <c r="W385" s="83">
        <v>11011</v>
      </c>
      <c r="X385" s="83" t="s">
        <v>78</v>
      </c>
      <c r="Y385" s="83" t="s">
        <v>78</v>
      </c>
      <c r="Z385" s="83" t="s">
        <v>78</v>
      </c>
      <c r="AA385" s="83" t="s">
        <v>78</v>
      </c>
      <c r="AB385" s="83" t="s">
        <v>78</v>
      </c>
      <c r="AC385" s="83" t="s">
        <v>78</v>
      </c>
      <c r="AD385" s="83" t="s">
        <v>78</v>
      </c>
      <c r="AE385" s="83" t="s">
        <v>78</v>
      </c>
      <c r="AF385" s="83" t="s">
        <v>78</v>
      </c>
      <c r="AG385" s="83" t="s">
        <v>78</v>
      </c>
      <c r="AH385" s="83" t="s">
        <v>78</v>
      </c>
      <c r="AI385" s="83" t="s">
        <v>78</v>
      </c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2"/>
      <c r="BE385" s="132"/>
      <c r="BF385" s="132"/>
      <c r="BG385" s="132"/>
      <c r="BH385" s="132"/>
      <c r="BI385" s="132"/>
      <c r="BJ385" s="132" t="s">
        <v>113</v>
      </c>
      <c r="BK385" s="132"/>
      <c r="BL385" s="132"/>
      <c r="BM385" s="132"/>
      <c r="BN385" s="132"/>
      <c r="BO385" s="132"/>
      <c r="BP385" s="132"/>
      <c r="BQ385" s="132"/>
      <c r="BR385" s="132"/>
      <c r="BS385" s="132"/>
      <c r="BT385" s="132"/>
      <c r="BU385" s="132"/>
      <c r="BV385" s="132"/>
      <c r="BW385" s="132"/>
      <c r="BX385" s="132"/>
      <c r="BY385" s="132"/>
      <c r="BZ385" s="132"/>
    </row>
    <row r="386" spans="1:78" ht="45.75" customHeight="1">
      <c r="A386" s="134">
        <v>380</v>
      </c>
      <c r="B386" s="134" t="s">
        <v>1278</v>
      </c>
      <c r="C386" s="2">
        <v>42482</v>
      </c>
      <c r="D386" s="134" t="s">
        <v>446</v>
      </c>
      <c r="E386" s="134" t="s">
        <v>66</v>
      </c>
      <c r="F386" s="134" t="s">
        <v>464</v>
      </c>
      <c r="G386" s="3" t="s">
        <v>1573</v>
      </c>
      <c r="H386" s="2">
        <v>41242</v>
      </c>
      <c r="I386" s="3" t="s">
        <v>1574</v>
      </c>
      <c r="J386" s="134" t="s">
        <v>63</v>
      </c>
      <c r="K386" s="4" t="s">
        <v>1575</v>
      </c>
      <c r="L386" s="8" t="s">
        <v>76</v>
      </c>
      <c r="M386" s="83">
        <v>794116.3</v>
      </c>
      <c r="N386" s="83">
        <v>486703.7</v>
      </c>
      <c r="O386" s="83">
        <v>64633</v>
      </c>
      <c r="P386" s="83" t="s">
        <v>78</v>
      </c>
      <c r="Q386" s="83">
        <v>57744.6</v>
      </c>
      <c r="R386" s="83" t="s">
        <v>78</v>
      </c>
      <c r="S386" s="83">
        <v>6950</v>
      </c>
      <c r="T386" s="83" t="s">
        <v>78</v>
      </c>
      <c r="U386" s="83" t="s">
        <v>1578</v>
      </c>
      <c r="V386" s="83" t="s">
        <v>78</v>
      </c>
      <c r="W386" s="83"/>
      <c r="X386" s="83" t="s">
        <v>78</v>
      </c>
      <c r="Y386" s="83">
        <v>85870.1</v>
      </c>
      <c r="Z386" s="83" t="s">
        <v>78</v>
      </c>
      <c r="AA386" s="83" t="s">
        <v>78</v>
      </c>
      <c r="AB386" s="83" t="s">
        <v>78</v>
      </c>
      <c r="AC386" s="83">
        <v>87021</v>
      </c>
      <c r="AD386" s="83" t="s">
        <v>78</v>
      </c>
      <c r="AE386" s="83" t="s">
        <v>78</v>
      </c>
      <c r="AF386" s="83" t="s">
        <v>78</v>
      </c>
      <c r="AG386" s="83">
        <v>88180.5</v>
      </c>
      <c r="AH386" s="83" t="s">
        <v>78</v>
      </c>
      <c r="AI386" s="83" t="s">
        <v>78</v>
      </c>
      <c r="AJ386" s="132" t="s">
        <v>113</v>
      </c>
      <c r="AK386" s="132" t="s">
        <v>113</v>
      </c>
      <c r="AL386" s="132"/>
      <c r="AM386" s="132"/>
      <c r="AN386" s="132"/>
      <c r="AO386" s="132" t="s">
        <v>113</v>
      </c>
      <c r="AP386" s="132"/>
      <c r="AQ386" s="132"/>
      <c r="AR386" s="132"/>
      <c r="AS386" s="132" t="s">
        <v>113</v>
      </c>
      <c r="AT386" s="132"/>
      <c r="AU386" s="132"/>
      <c r="AV386" s="132"/>
      <c r="AW386" s="132"/>
      <c r="AX386" s="132"/>
      <c r="AY386" s="132"/>
      <c r="AZ386" s="132"/>
      <c r="BA386" s="132"/>
      <c r="BB386" s="132"/>
      <c r="BC386" s="132"/>
      <c r="BD386" s="132"/>
      <c r="BE386" s="132"/>
      <c r="BF386" s="132"/>
      <c r="BG386" s="132"/>
      <c r="BH386" s="132"/>
      <c r="BI386" s="132"/>
      <c r="BJ386" s="132"/>
      <c r="BK386" s="132"/>
      <c r="BL386" s="132"/>
      <c r="BM386" s="132"/>
      <c r="BN386" s="132"/>
      <c r="BO386" s="132"/>
      <c r="BP386" s="132"/>
      <c r="BQ386" s="132"/>
      <c r="BR386" s="132"/>
      <c r="BS386" s="132"/>
      <c r="BT386" s="132"/>
      <c r="BU386" s="132"/>
      <c r="BV386" s="132"/>
      <c r="BW386" s="132"/>
      <c r="BX386" s="132"/>
      <c r="BY386" s="132"/>
      <c r="BZ386" s="132"/>
    </row>
    <row r="387" spans="1:78" ht="45.75" customHeight="1">
      <c r="A387" s="134">
        <v>381</v>
      </c>
      <c r="B387" s="134" t="s">
        <v>1278</v>
      </c>
      <c r="C387" s="2">
        <v>42482</v>
      </c>
      <c r="D387" s="134" t="s">
        <v>446</v>
      </c>
      <c r="E387" s="134" t="s">
        <v>66</v>
      </c>
      <c r="F387" s="134" t="s">
        <v>462</v>
      </c>
      <c r="G387" s="3" t="s">
        <v>1573</v>
      </c>
      <c r="H387" s="2">
        <v>41242</v>
      </c>
      <c r="I387" s="3" t="s">
        <v>1574</v>
      </c>
      <c r="J387" s="134" t="s">
        <v>63</v>
      </c>
      <c r="K387" s="4" t="s">
        <v>1575</v>
      </c>
      <c r="L387" s="8" t="s">
        <v>76</v>
      </c>
      <c r="M387" s="83" t="s">
        <v>78</v>
      </c>
      <c r="N387" s="83">
        <v>214450.69999999998</v>
      </c>
      <c r="O387" s="83" t="s">
        <v>78</v>
      </c>
      <c r="P387" s="83" t="s">
        <v>78</v>
      </c>
      <c r="Q387" s="83">
        <v>1504.9</v>
      </c>
      <c r="R387" s="83" t="s">
        <v>78</v>
      </c>
      <c r="S387" s="83" t="s">
        <v>78</v>
      </c>
      <c r="T387" s="83" t="s">
        <v>78</v>
      </c>
      <c r="U387" s="83">
        <v>1580.2</v>
      </c>
      <c r="V387" s="83" t="s">
        <v>78</v>
      </c>
      <c r="W387" s="83" t="s">
        <v>78</v>
      </c>
      <c r="X387" s="83" t="s">
        <v>78</v>
      </c>
      <c r="Y387" s="83">
        <v>1659.2</v>
      </c>
      <c r="Z387" s="83" t="s">
        <v>78</v>
      </c>
      <c r="AA387" s="83" t="s">
        <v>78</v>
      </c>
      <c r="AB387" s="83" t="s">
        <v>78</v>
      </c>
      <c r="AC387" s="83">
        <v>1742.1</v>
      </c>
      <c r="AD387" s="83" t="s">
        <v>78</v>
      </c>
      <c r="AE387" s="83" t="s">
        <v>78</v>
      </c>
      <c r="AF387" s="83" t="s">
        <v>78</v>
      </c>
      <c r="AG387" s="83" t="s">
        <v>1579</v>
      </c>
      <c r="AH387" s="83" t="s">
        <v>78</v>
      </c>
      <c r="AI387" s="83" t="s">
        <v>78</v>
      </c>
      <c r="AJ387" s="132"/>
      <c r="AK387" s="132"/>
      <c r="AL387" s="132"/>
      <c r="AM387" s="132" t="s">
        <v>113</v>
      </c>
      <c r="AN387" s="132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132"/>
      <c r="BA387" s="132"/>
      <c r="BB387" s="132"/>
      <c r="BC387" s="132"/>
      <c r="BD387" s="132"/>
      <c r="BE387" s="132"/>
      <c r="BF387" s="132"/>
      <c r="BG387" s="132"/>
      <c r="BH387" s="132"/>
      <c r="BI387" s="132"/>
      <c r="BJ387" s="132"/>
      <c r="BK387" s="132"/>
      <c r="BL387" s="132"/>
      <c r="BM387" s="132"/>
      <c r="BN387" s="132"/>
      <c r="BO387" s="132"/>
      <c r="BP387" s="132"/>
      <c r="BQ387" s="132"/>
      <c r="BR387" s="132"/>
      <c r="BS387" s="132"/>
      <c r="BT387" s="132"/>
      <c r="BU387" s="132"/>
      <c r="BV387" s="132"/>
      <c r="BW387" s="132"/>
      <c r="BX387" s="132"/>
      <c r="BY387" s="132"/>
      <c r="BZ387" s="132"/>
    </row>
    <row r="388" spans="1:78" ht="45.75" customHeight="1">
      <c r="A388" s="134">
        <v>382</v>
      </c>
      <c r="B388" s="134" t="s">
        <v>1278</v>
      </c>
      <c r="C388" s="2">
        <v>42482</v>
      </c>
      <c r="D388" s="134" t="s">
        <v>446</v>
      </c>
      <c r="E388" s="134" t="s">
        <v>66</v>
      </c>
      <c r="F388" s="134" t="s">
        <v>1580</v>
      </c>
      <c r="G388" s="3" t="s">
        <v>1573</v>
      </c>
      <c r="H388" s="2">
        <v>41242</v>
      </c>
      <c r="I388" s="3" t="s">
        <v>1574</v>
      </c>
      <c r="J388" s="134" t="s">
        <v>63</v>
      </c>
      <c r="K388" s="4" t="s">
        <v>1575</v>
      </c>
      <c r="L388" s="8" t="s">
        <v>76</v>
      </c>
      <c r="M388" s="83">
        <v>135622.20000000001</v>
      </c>
      <c r="N388" s="83">
        <v>366060.3</v>
      </c>
      <c r="O388" s="83">
        <v>3126740.44</v>
      </c>
      <c r="P388" s="83" t="s">
        <v>78</v>
      </c>
      <c r="Q388" s="83">
        <v>41813.800000000003</v>
      </c>
      <c r="R388" s="83" t="s">
        <v>78</v>
      </c>
      <c r="S388" s="83">
        <v>543921.34</v>
      </c>
      <c r="T388" s="83" t="s">
        <v>78</v>
      </c>
      <c r="U388" s="83">
        <v>45623.8</v>
      </c>
      <c r="V388" s="83" t="s">
        <v>78</v>
      </c>
      <c r="W388" s="83">
        <v>320614</v>
      </c>
      <c r="X388" s="83" t="s">
        <v>78</v>
      </c>
      <c r="Y388" s="83">
        <v>72100</v>
      </c>
      <c r="Z388" s="83" t="s">
        <v>78</v>
      </c>
      <c r="AA388" s="83">
        <v>558900</v>
      </c>
      <c r="AB388" s="83" t="s">
        <v>78</v>
      </c>
      <c r="AC388" s="83">
        <v>73850</v>
      </c>
      <c r="AD388" s="83" t="s">
        <v>78</v>
      </c>
      <c r="AE388" s="83">
        <v>574650</v>
      </c>
      <c r="AF388" s="83" t="s">
        <v>78</v>
      </c>
      <c r="AG388" s="83">
        <v>75250</v>
      </c>
      <c r="AH388" s="83" t="s">
        <v>78</v>
      </c>
      <c r="AI388" s="83">
        <v>587250</v>
      </c>
      <c r="AJ388" s="132"/>
      <c r="AK388" s="132"/>
      <c r="AL388" s="132"/>
      <c r="AM388" s="132"/>
      <c r="AN388" s="132" t="s">
        <v>113</v>
      </c>
      <c r="AO388" s="132"/>
      <c r="AP388" s="132"/>
      <c r="AQ388" s="132"/>
      <c r="AR388" s="132"/>
      <c r="AS388" s="132" t="s">
        <v>113</v>
      </c>
      <c r="AT388" s="132"/>
      <c r="AU388" s="132"/>
      <c r="AV388" s="132"/>
      <c r="AW388" s="132"/>
      <c r="AX388" s="132"/>
      <c r="AY388" s="132"/>
      <c r="AZ388" s="132"/>
      <c r="BA388" s="132"/>
      <c r="BB388" s="132"/>
      <c r="BC388" s="132"/>
      <c r="BD388" s="132"/>
      <c r="BE388" s="132"/>
      <c r="BF388" s="132"/>
      <c r="BG388" s="132"/>
      <c r="BH388" s="132"/>
      <c r="BI388" s="132"/>
      <c r="BJ388" s="132"/>
      <c r="BK388" s="132"/>
      <c r="BL388" s="132"/>
      <c r="BM388" s="132"/>
      <c r="BN388" s="132"/>
      <c r="BO388" s="132"/>
      <c r="BP388" s="132"/>
      <c r="BQ388" s="132"/>
      <c r="BR388" s="132"/>
      <c r="BS388" s="132"/>
      <c r="BT388" s="132"/>
      <c r="BU388" s="132"/>
      <c r="BV388" s="132"/>
      <c r="BW388" s="132"/>
      <c r="BX388" s="132"/>
      <c r="BY388" s="132"/>
      <c r="BZ388" s="132"/>
    </row>
    <row r="389" spans="1:78" ht="45.75" customHeight="1">
      <c r="A389" s="134">
        <v>383</v>
      </c>
      <c r="B389" s="134" t="s">
        <v>1278</v>
      </c>
      <c r="C389" s="2">
        <v>42482</v>
      </c>
      <c r="D389" s="134" t="s">
        <v>446</v>
      </c>
      <c r="E389" s="134" t="s">
        <v>66</v>
      </c>
      <c r="F389" s="134" t="s">
        <v>1581</v>
      </c>
      <c r="G389" s="3" t="s">
        <v>1573</v>
      </c>
      <c r="H389" s="2">
        <v>41242</v>
      </c>
      <c r="I389" s="3" t="s">
        <v>1574</v>
      </c>
      <c r="J389" s="134" t="s">
        <v>63</v>
      </c>
      <c r="K389" s="4" t="s">
        <v>1575</v>
      </c>
      <c r="L389" s="8" t="s">
        <v>76</v>
      </c>
      <c r="M389" s="83">
        <v>129282</v>
      </c>
      <c r="N389" s="83">
        <v>761177.3</v>
      </c>
      <c r="O389" s="83">
        <v>378339.4</v>
      </c>
      <c r="P389" s="83" t="s">
        <v>78</v>
      </c>
      <c r="Q389" s="83">
        <v>137654.29999999999</v>
      </c>
      <c r="R389" s="83">
        <v>38157.599999999999</v>
      </c>
      <c r="S389" s="83">
        <v>66151.3</v>
      </c>
      <c r="T389" s="83" t="s">
        <v>78</v>
      </c>
      <c r="U389" s="83">
        <v>149250</v>
      </c>
      <c r="V389" s="83">
        <v>38157.599999999999</v>
      </c>
      <c r="W389" s="83">
        <v>73457.8</v>
      </c>
      <c r="X389" s="83" t="s">
        <v>78</v>
      </c>
      <c r="Y389" s="83">
        <v>105599.5</v>
      </c>
      <c r="Z389" s="83">
        <v>35539.5</v>
      </c>
      <c r="AA389" s="83">
        <v>70000</v>
      </c>
      <c r="AB389" s="83" t="s">
        <v>78</v>
      </c>
      <c r="AC389" s="83">
        <v>106466.8</v>
      </c>
      <c r="AD389" s="83">
        <v>34936.800000000003</v>
      </c>
      <c r="AE389" s="83">
        <v>70000</v>
      </c>
      <c r="AF389" s="83" t="s">
        <v>78</v>
      </c>
      <c r="AG389" s="83">
        <v>107936.8</v>
      </c>
      <c r="AH389" s="83">
        <v>34936.800000000003</v>
      </c>
      <c r="AI389" s="83">
        <v>70000</v>
      </c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32"/>
      <c r="BG389" s="132"/>
      <c r="BH389" s="132"/>
      <c r="BI389" s="132"/>
      <c r="BJ389" s="132"/>
      <c r="BK389" s="132"/>
      <c r="BL389" s="132"/>
      <c r="BM389" s="132"/>
      <c r="BN389" s="132"/>
      <c r="BO389" s="132"/>
      <c r="BP389" s="132"/>
      <c r="BQ389" s="132"/>
      <c r="BR389" s="132"/>
      <c r="BS389" s="132"/>
      <c r="BT389" s="132"/>
      <c r="BU389" s="132"/>
      <c r="BV389" s="132"/>
      <c r="BW389" s="132"/>
      <c r="BX389" s="132"/>
      <c r="BY389" s="132"/>
      <c r="BZ389" s="132"/>
    </row>
    <row r="390" spans="1:78" ht="45.75" customHeight="1">
      <c r="A390" s="134">
        <v>384</v>
      </c>
      <c r="B390" s="134" t="s">
        <v>1278</v>
      </c>
      <c r="C390" s="2">
        <v>42482</v>
      </c>
      <c r="D390" s="134" t="s">
        <v>446</v>
      </c>
      <c r="E390" s="134" t="s">
        <v>66</v>
      </c>
      <c r="F390" s="134" t="s">
        <v>1582</v>
      </c>
      <c r="G390" s="3" t="s">
        <v>1573</v>
      </c>
      <c r="H390" s="2">
        <v>41242</v>
      </c>
      <c r="I390" s="3" t="s">
        <v>1574</v>
      </c>
      <c r="J390" s="134" t="s">
        <v>56</v>
      </c>
      <c r="K390" s="4" t="s">
        <v>1575</v>
      </c>
      <c r="L390" s="8" t="s">
        <v>76</v>
      </c>
      <c r="M390" s="83">
        <v>11848.7</v>
      </c>
      <c r="N390" s="83" t="s">
        <v>1583</v>
      </c>
      <c r="O390" s="83" t="s">
        <v>78</v>
      </c>
      <c r="P390" s="83">
        <v>3766</v>
      </c>
      <c r="Q390" s="83">
        <v>1398.2</v>
      </c>
      <c r="R390" s="83" t="s">
        <v>78</v>
      </c>
      <c r="S390" s="83" t="s">
        <v>78</v>
      </c>
      <c r="T390" s="83">
        <v>4156.7</v>
      </c>
      <c r="U390" s="83">
        <v>1468.8</v>
      </c>
      <c r="V390" s="83" t="s">
        <v>78</v>
      </c>
      <c r="W390" s="83" t="s">
        <v>78</v>
      </c>
      <c r="X390" s="83" t="s">
        <v>78</v>
      </c>
      <c r="Y390" s="83">
        <v>1678.7</v>
      </c>
      <c r="Z390" s="83" t="s">
        <v>78</v>
      </c>
      <c r="AA390" s="83" t="s">
        <v>78</v>
      </c>
      <c r="AB390" s="83" t="s">
        <v>78</v>
      </c>
      <c r="AC390" s="83">
        <v>1784.4</v>
      </c>
      <c r="AD390" s="83" t="s">
        <v>78</v>
      </c>
      <c r="AE390" s="83" t="s">
        <v>78</v>
      </c>
      <c r="AF390" s="83" t="s">
        <v>78</v>
      </c>
      <c r="AG390" s="83">
        <v>2001.3</v>
      </c>
      <c r="AH390" s="83" t="s">
        <v>78</v>
      </c>
      <c r="AI390" s="83" t="s">
        <v>78</v>
      </c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32"/>
      <c r="AW390" s="132"/>
      <c r="AX390" s="132"/>
      <c r="AY390" s="132"/>
      <c r="AZ390" s="132"/>
      <c r="BA390" s="132"/>
      <c r="BB390" s="132"/>
      <c r="BC390" s="132"/>
      <c r="BD390" s="132"/>
      <c r="BE390" s="132"/>
      <c r="BF390" s="132"/>
      <c r="BG390" s="132"/>
      <c r="BH390" s="132"/>
      <c r="BI390" s="132"/>
      <c r="BJ390" s="132"/>
      <c r="BK390" s="132"/>
      <c r="BL390" s="132"/>
      <c r="BM390" s="132"/>
      <c r="BN390" s="132"/>
      <c r="BO390" s="132"/>
      <c r="BP390" s="132" t="s">
        <v>113</v>
      </c>
      <c r="BQ390" s="132"/>
      <c r="BR390" s="132"/>
      <c r="BS390" s="132"/>
      <c r="BT390" s="132"/>
      <c r="BU390" s="132"/>
      <c r="BV390" s="132"/>
      <c r="BW390" s="132"/>
      <c r="BX390" s="132"/>
      <c r="BY390" s="132"/>
      <c r="BZ390" s="132"/>
    </row>
    <row r="391" spans="1:78" ht="45.75" customHeight="1">
      <c r="A391" s="134">
        <v>385</v>
      </c>
      <c r="B391" s="134" t="s">
        <v>1278</v>
      </c>
      <c r="C391" s="2">
        <v>42482</v>
      </c>
      <c r="D391" s="134" t="s">
        <v>446</v>
      </c>
      <c r="E391" s="134" t="s">
        <v>66</v>
      </c>
      <c r="F391" s="134" t="s">
        <v>627</v>
      </c>
      <c r="G391" s="3" t="s">
        <v>1573</v>
      </c>
      <c r="H391" s="2">
        <v>41242</v>
      </c>
      <c r="I391" s="3" t="s">
        <v>1574</v>
      </c>
      <c r="J391" s="134" t="s">
        <v>56</v>
      </c>
      <c r="K391" s="4" t="s">
        <v>1575</v>
      </c>
      <c r="L391" s="8" t="s">
        <v>76</v>
      </c>
      <c r="M391" s="83" t="s">
        <v>78</v>
      </c>
      <c r="N391" s="83" t="s">
        <v>1584</v>
      </c>
      <c r="O391" s="83" t="s">
        <v>78</v>
      </c>
      <c r="P391" s="83" t="s">
        <v>78</v>
      </c>
      <c r="Q391" s="83">
        <v>6500</v>
      </c>
      <c r="R391" s="83" t="s">
        <v>78</v>
      </c>
      <c r="S391" s="83" t="s">
        <v>78</v>
      </c>
      <c r="T391" s="83" t="s">
        <v>78</v>
      </c>
      <c r="U391" s="83">
        <v>4000</v>
      </c>
      <c r="V391" s="83" t="s">
        <v>78</v>
      </c>
      <c r="W391" s="83" t="s">
        <v>78</v>
      </c>
      <c r="X391" s="83" t="s">
        <v>78</v>
      </c>
      <c r="Y391" s="83">
        <v>4000</v>
      </c>
      <c r="Z391" s="83" t="s">
        <v>78</v>
      </c>
      <c r="AA391" s="83" t="s">
        <v>78</v>
      </c>
      <c r="AB391" s="83" t="s">
        <v>78</v>
      </c>
      <c r="AC391" s="83">
        <v>4000</v>
      </c>
      <c r="AD391" s="83" t="s">
        <v>78</v>
      </c>
      <c r="AE391" s="83" t="s">
        <v>78</v>
      </c>
      <c r="AF391" s="83" t="s">
        <v>78</v>
      </c>
      <c r="AG391" s="83">
        <v>4000</v>
      </c>
      <c r="AH391" s="83" t="s">
        <v>78</v>
      </c>
      <c r="AI391" s="83" t="s">
        <v>78</v>
      </c>
      <c r="AJ391" s="132"/>
      <c r="AK391" s="132"/>
      <c r="AL391" s="132"/>
      <c r="AM391" s="132"/>
      <c r="AN391" s="132"/>
      <c r="AO391" s="132"/>
      <c r="AP391" s="132"/>
      <c r="AQ391" s="132"/>
      <c r="AR391" s="132"/>
      <c r="AS391" s="132" t="s">
        <v>113</v>
      </c>
      <c r="AT391" s="132"/>
      <c r="AU391" s="132"/>
      <c r="AV391" s="132"/>
      <c r="AW391" s="132"/>
      <c r="AX391" s="132"/>
      <c r="AY391" s="132"/>
      <c r="AZ391" s="132"/>
      <c r="BA391" s="132"/>
      <c r="BB391" s="132"/>
      <c r="BC391" s="132"/>
      <c r="BD391" s="132"/>
      <c r="BE391" s="132"/>
      <c r="BF391" s="132"/>
      <c r="BG391" s="132"/>
      <c r="BH391" s="132"/>
      <c r="BI391" s="132"/>
      <c r="BJ391" s="132"/>
      <c r="BK391" s="132"/>
      <c r="BL391" s="132"/>
      <c r="BM391" s="132"/>
      <c r="BN391" s="132"/>
      <c r="BO391" s="132"/>
      <c r="BP391" s="132"/>
      <c r="BQ391" s="132"/>
      <c r="BR391" s="132"/>
      <c r="BS391" s="132"/>
      <c r="BT391" s="132"/>
      <c r="BU391" s="132"/>
      <c r="BV391" s="132"/>
      <c r="BW391" s="132"/>
      <c r="BX391" s="132"/>
      <c r="BY391" s="132"/>
      <c r="BZ391" s="132"/>
    </row>
    <row r="392" spans="1:78" ht="45.75" customHeight="1">
      <c r="A392" s="134">
        <v>386</v>
      </c>
      <c r="B392" s="134" t="s">
        <v>1286</v>
      </c>
      <c r="C392" s="2">
        <v>42482</v>
      </c>
      <c r="D392" s="134" t="s">
        <v>446</v>
      </c>
      <c r="E392" s="134" t="s">
        <v>66</v>
      </c>
      <c r="F392" s="134" t="s">
        <v>1585</v>
      </c>
      <c r="G392" s="3" t="s">
        <v>1586</v>
      </c>
      <c r="H392" s="2">
        <v>42024</v>
      </c>
      <c r="I392" s="3" t="s">
        <v>1587</v>
      </c>
      <c r="J392" s="134" t="s">
        <v>63</v>
      </c>
      <c r="K392" s="4" t="s">
        <v>1588</v>
      </c>
      <c r="L392" s="8" t="s">
        <v>76</v>
      </c>
      <c r="M392" s="83">
        <v>639246.06000000006</v>
      </c>
      <c r="N392" s="83">
        <v>1683154.83</v>
      </c>
      <c r="O392" s="83" t="s">
        <v>78</v>
      </c>
      <c r="P392" s="83">
        <v>27035.9</v>
      </c>
      <c r="Q392" s="83">
        <v>205737</v>
      </c>
      <c r="R392" s="83" t="s">
        <v>78</v>
      </c>
      <c r="S392" s="83" t="s">
        <v>78</v>
      </c>
      <c r="T392" s="83">
        <v>36815.9</v>
      </c>
      <c r="U392" s="83">
        <v>172223.2</v>
      </c>
      <c r="V392" s="83" t="s">
        <v>78</v>
      </c>
      <c r="W392" s="83" t="s">
        <v>78</v>
      </c>
      <c r="X392" s="83">
        <v>84560</v>
      </c>
      <c r="Y392" s="83">
        <v>276824</v>
      </c>
      <c r="Z392" s="83" t="s">
        <v>78</v>
      </c>
      <c r="AA392" s="83" t="s">
        <v>78</v>
      </c>
      <c r="AB392" s="83">
        <v>86560</v>
      </c>
      <c r="AC392" s="83">
        <v>295684</v>
      </c>
      <c r="AD392" s="83" t="s">
        <v>78</v>
      </c>
      <c r="AE392" s="83" t="s">
        <v>78</v>
      </c>
      <c r="AF392" s="83">
        <v>85560</v>
      </c>
      <c r="AG392" s="83">
        <v>31349</v>
      </c>
      <c r="AH392" s="83" t="s">
        <v>78</v>
      </c>
      <c r="AI392" s="83" t="s">
        <v>78</v>
      </c>
      <c r="AJ392" s="132" t="s">
        <v>113</v>
      </c>
      <c r="AK392" s="132" t="s">
        <v>113</v>
      </c>
      <c r="AL392" s="132" t="s">
        <v>113</v>
      </c>
      <c r="AM392" s="132"/>
      <c r="AN392" s="132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  <c r="BB392" s="132"/>
      <c r="BC392" s="132"/>
      <c r="BD392" s="132"/>
      <c r="BE392" s="132"/>
      <c r="BF392" s="132"/>
      <c r="BG392" s="132"/>
      <c r="BH392" s="132"/>
      <c r="BI392" s="132"/>
      <c r="BJ392" s="132"/>
      <c r="BK392" s="132" t="s">
        <v>113</v>
      </c>
      <c r="BL392" s="132" t="s">
        <v>113</v>
      </c>
      <c r="BM392" s="132" t="s">
        <v>113</v>
      </c>
      <c r="BN392" s="132"/>
      <c r="BO392" s="132"/>
      <c r="BP392" s="132"/>
      <c r="BQ392" s="132"/>
      <c r="BR392" s="132"/>
      <c r="BS392" s="132"/>
      <c r="BT392" s="132"/>
      <c r="BU392" s="132"/>
      <c r="BV392" s="132"/>
      <c r="BW392" s="132"/>
      <c r="BX392" s="132"/>
      <c r="BY392" s="132" t="s">
        <v>113</v>
      </c>
      <c r="BZ392" s="132"/>
    </row>
    <row r="393" spans="1:78" ht="45.75" customHeight="1">
      <c r="A393" s="134">
        <v>387</v>
      </c>
      <c r="B393" s="134" t="s">
        <v>1286</v>
      </c>
      <c r="C393" s="2">
        <v>42482</v>
      </c>
      <c r="D393" s="134" t="s">
        <v>446</v>
      </c>
      <c r="E393" s="134" t="s">
        <v>66</v>
      </c>
      <c r="F393" s="134" t="s">
        <v>1589</v>
      </c>
      <c r="G393" s="3" t="s">
        <v>1586</v>
      </c>
      <c r="H393" s="2">
        <v>42024</v>
      </c>
      <c r="I393" s="3" t="s">
        <v>1587</v>
      </c>
      <c r="J393" s="134" t="s">
        <v>63</v>
      </c>
      <c r="K393" s="4" t="s">
        <v>1588</v>
      </c>
      <c r="L393" s="8" t="s">
        <v>76</v>
      </c>
      <c r="M393" s="83" t="s">
        <v>78</v>
      </c>
      <c r="N393" s="83">
        <v>161236.68</v>
      </c>
      <c r="O393" s="83" t="s">
        <v>78</v>
      </c>
      <c r="P393" s="83" t="s">
        <v>78</v>
      </c>
      <c r="Q393" s="83">
        <v>17000</v>
      </c>
      <c r="R393" s="83" t="s">
        <v>78</v>
      </c>
      <c r="S393" s="83" t="s">
        <v>78</v>
      </c>
      <c r="T393" s="83" t="s">
        <v>78</v>
      </c>
      <c r="U393" s="83">
        <v>16000</v>
      </c>
      <c r="V393" s="83" t="s">
        <v>78</v>
      </c>
      <c r="W393" s="83" t="s">
        <v>78</v>
      </c>
      <c r="X393" s="83"/>
      <c r="Y393" s="83">
        <v>25730</v>
      </c>
      <c r="Z393" s="83" t="s">
        <v>78</v>
      </c>
      <c r="AA393" s="83" t="s">
        <v>78</v>
      </c>
      <c r="AB393" s="83"/>
      <c r="AC393" s="83">
        <v>26660</v>
      </c>
      <c r="AD393" s="83" t="s">
        <v>78</v>
      </c>
      <c r="AE393" s="83" t="s">
        <v>78</v>
      </c>
      <c r="AF393" s="83"/>
      <c r="AG393" s="83">
        <v>36340</v>
      </c>
      <c r="AH393" s="83" t="s">
        <v>78</v>
      </c>
      <c r="AI393" s="83" t="s">
        <v>78</v>
      </c>
      <c r="AJ393" s="132" t="s">
        <v>113</v>
      </c>
      <c r="AK393" s="132" t="s">
        <v>113</v>
      </c>
      <c r="AL393" s="132" t="s">
        <v>113</v>
      </c>
      <c r="AM393" s="132"/>
      <c r="AN393" s="132"/>
      <c r="AO393" s="132"/>
      <c r="AP393" s="132"/>
      <c r="AQ393" s="132"/>
      <c r="AR393" s="132"/>
      <c r="AS393" s="132"/>
      <c r="AT393" s="132" t="s">
        <v>113</v>
      </c>
      <c r="AU393" s="132"/>
      <c r="AV393" s="132"/>
      <c r="AW393" s="132" t="s">
        <v>113</v>
      </c>
      <c r="AX393" s="132"/>
      <c r="AY393" s="132"/>
      <c r="AZ393" s="132"/>
      <c r="BA393" s="132"/>
      <c r="BB393" s="132"/>
      <c r="BC393" s="132"/>
      <c r="BD393" s="132"/>
      <c r="BE393" s="132"/>
      <c r="BF393" s="132"/>
      <c r="BG393" s="132"/>
      <c r="BH393" s="132"/>
      <c r="BI393" s="132"/>
      <c r="BJ393" s="132"/>
      <c r="BK393" s="132"/>
      <c r="BL393" s="132"/>
      <c r="BM393" s="132"/>
      <c r="BN393" s="132"/>
      <c r="BO393" s="132"/>
      <c r="BP393" s="132"/>
      <c r="BQ393" s="132"/>
      <c r="BR393" s="132"/>
      <c r="BS393" s="132"/>
      <c r="BT393" s="132"/>
      <c r="BU393" s="132"/>
      <c r="BV393" s="132"/>
      <c r="BW393" s="132"/>
      <c r="BX393" s="132"/>
      <c r="BY393" s="132"/>
      <c r="BZ393" s="132"/>
    </row>
    <row r="394" spans="1:78" ht="45.75" customHeight="1">
      <c r="A394" s="134">
        <v>388</v>
      </c>
      <c r="B394" s="134" t="s">
        <v>1286</v>
      </c>
      <c r="C394" s="2">
        <v>42482</v>
      </c>
      <c r="D394" s="134" t="s">
        <v>446</v>
      </c>
      <c r="E394" s="134" t="s">
        <v>66</v>
      </c>
      <c r="F394" s="134" t="s">
        <v>464</v>
      </c>
      <c r="G394" s="3" t="s">
        <v>1586</v>
      </c>
      <c r="H394" s="2">
        <v>42024</v>
      </c>
      <c r="I394" s="3" t="s">
        <v>1587</v>
      </c>
      <c r="J394" s="134" t="s">
        <v>63</v>
      </c>
      <c r="K394" s="4" t="s">
        <v>1588</v>
      </c>
      <c r="L394" s="8" t="s">
        <v>76</v>
      </c>
      <c r="M394" s="83">
        <v>33290.25</v>
      </c>
      <c r="N394" s="83">
        <v>82796.570000000007</v>
      </c>
      <c r="O394" s="83" t="s">
        <v>78</v>
      </c>
      <c r="P394" s="83" t="s">
        <v>78</v>
      </c>
      <c r="Q394" s="83">
        <v>7989</v>
      </c>
      <c r="R394" s="83" t="s">
        <v>78</v>
      </c>
      <c r="S394" s="83" t="s">
        <v>78</v>
      </c>
      <c r="T394" s="83" t="s">
        <v>78</v>
      </c>
      <c r="U394" s="83">
        <v>7916</v>
      </c>
      <c r="V394" s="83" t="s">
        <v>78</v>
      </c>
      <c r="W394" s="83" t="s">
        <v>78</v>
      </c>
      <c r="X394" s="83">
        <v>6100</v>
      </c>
      <c r="Y394" s="83">
        <v>15296</v>
      </c>
      <c r="Z394" s="83" t="s">
        <v>78</v>
      </c>
      <c r="AA394" s="83" t="s">
        <v>78</v>
      </c>
      <c r="AB394" s="83">
        <v>6100</v>
      </c>
      <c r="AC394" s="83">
        <v>15296</v>
      </c>
      <c r="AD394" s="83" t="s">
        <v>78</v>
      </c>
      <c r="AE394" s="83" t="s">
        <v>78</v>
      </c>
      <c r="AF394" s="83">
        <v>6100</v>
      </c>
      <c r="AG394" s="83">
        <v>18296</v>
      </c>
      <c r="AH394" s="83" t="s">
        <v>78</v>
      </c>
      <c r="AI394" s="83" t="s">
        <v>78</v>
      </c>
      <c r="AJ394" s="132" t="s">
        <v>113</v>
      </c>
      <c r="AK394" s="132" t="s">
        <v>113</v>
      </c>
      <c r="AL394" s="132"/>
      <c r="AM394" s="132"/>
      <c r="AN394" s="132"/>
      <c r="AO394" s="132" t="s">
        <v>113</v>
      </c>
      <c r="AP394" s="132"/>
      <c r="AQ394" s="132"/>
      <c r="AR394" s="132"/>
      <c r="AS394" s="132" t="s">
        <v>113</v>
      </c>
      <c r="AT394" s="132"/>
      <c r="AU394" s="132"/>
      <c r="AV394" s="132"/>
      <c r="AW394" s="132"/>
      <c r="AX394" s="132"/>
      <c r="AY394" s="132"/>
      <c r="AZ394" s="132"/>
      <c r="BA394" s="132"/>
      <c r="BB394" s="132"/>
      <c r="BC394" s="132"/>
      <c r="BD394" s="132"/>
      <c r="BE394" s="132"/>
      <c r="BF394" s="132"/>
      <c r="BG394" s="132"/>
      <c r="BH394" s="132"/>
      <c r="BI394" s="132"/>
      <c r="BJ394" s="132"/>
      <c r="BK394" s="132"/>
      <c r="BL394" s="132"/>
      <c r="BM394" s="132"/>
      <c r="BN394" s="132"/>
      <c r="BO394" s="132"/>
      <c r="BP394" s="132"/>
      <c r="BQ394" s="132"/>
      <c r="BR394" s="132"/>
      <c r="BS394" s="132"/>
      <c r="BT394" s="132"/>
      <c r="BU394" s="132"/>
      <c r="BV394" s="132"/>
      <c r="BW394" s="132"/>
      <c r="BX394" s="132"/>
      <c r="BY394" s="132"/>
      <c r="BZ394" s="132"/>
    </row>
    <row r="395" spans="1:78" ht="45.75" customHeight="1">
      <c r="A395" s="134">
        <v>389</v>
      </c>
      <c r="B395" s="134" t="s">
        <v>1286</v>
      </c>
      <c r="C395" s="2">
        <v>42482</v>
      </c>
      <c r="D395" s="134" t="s">
        <v>446</v>
      </c>
      <c r="E395" s="134" t="s">
        <v>66</v>
      </c>
      <c r="F395" s="134" t="s">
        <v>460</v>
      </c>
      <c r="G395" s="3" t="s">
        <v>1586</v>
      </c>
      <c r="H395" s="2">
        <v>42024</v>
      </c>
      <c r="I395" s="3" t="s">
        <v>1587</v>
      </c>
      <c r="J395" s="134" t="s">
        <v>63</v>
      </c>
      <c r="K395" s="4" t="s">
        <v>1588</v>
      </c>
      <c r="L395" s="8" t="s">
        <v>76</v>
      </c>
      <c r="M395" s="83">
        <v>437127</v>
      </c>
      <c r="N395" s="83">
        <v>352387.48</v>
      </c>
      <c r="O395" s="83" t="s">
        <v>78</v>
      </c>
      <c r="P395" s="83" t="s">
        <v>78</v>
      </c>
      <c r="Q395" s="83">
        <v>11200</v>
      </c>
      <c r="R395" s="83" t="s">
        <v>78</v>
      </c>
      <c r="S395" s="83" t="s">
        <v>78</v>
      </c>
      <c r="T395" s="83" t="s">
        <v>78</v>
      </c>
      <c r="U395" s="83">
        <v>11200</v>
      </c>
      <c r="V395" s="83" t="s">
        <v>78</v>
      </c>
      <c r="W395" s="83" t="s">
        <v>78</v>
      </c>
      <c r="X395" s="83">
        <v>163560</v>
      </c>
      <c r="Y395" s="83">
        <v>116725</v>
      </c>
      <c r="Z395" s="83">
        <v>3408</v>
      </c>
      <c r="AA395" s="83" t="s">
        <v>78</v>
      </c>
      <c r="AB395" s="83">
        <v>126757</v>
      </c>
      <c r="AC395" s="83">
        <v>79629</v>
      </c>
      <c r="AD395" s="83">
        <v>2944</v>
      </c>
      <c r="AE395" s="83" t="s">
        <v>78</v>
      </c>
      <c r="AF395" s="83">
        <v>117580</v>
      </c>
      <c r="AG395" s="83">
        <v>76793</v>
      </c>
      <c r="AH395" s="83">
        <v>2991</v>
      </c>
      <c r="AI395" s="83" t="s">
        <v>78</v>
      </c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32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  <c r="BQ395" s="132"/>
      <c r="BR395" s="132"/>
      <c r="BS395" s="132"/>
      <c r="BT395" s="132"/>
      <c r="BU395" s="132"/>
      <c r="BV395" s="132"/>
      <c r="BW395" s="132"/>
      <c r="BX395" s="132"/>
      <c r="BY395" s="132"/>
      <c r="BZ395" s="132"/>
    </row>
    <row r="396" spans="1:78" ht="45.75" customHeight="1">
      <c r="A396" s="134">
        <v>390</v>
      </c>
      <c r="B396" s="134" t="s">
        <v>1286</v>
      </c>
      <c r="C396" s="2">
        <v>42482</v>
      </c>
      <c r="D396" s="134" t="s">
        <v>446</v>
      </c>
      <c r="E396" s="134" t="s">
        <v>66</v>
      </c>
      <c r="F396" s="134" t="s">
        <v>1590</v>
      </c>
      <c r="G396" s="3" t="s">
        <v>1586</v>
      </c>
      <c r="H396" s="2">
        <v>42024</v>
      </c>
      <c r="I396" s="3" t="s">
        <v>1587</v>
      </c>
      <c r="J396" s="134" t="s">
        <v>63</v>
      </c>
      <c r="K396" s="4" t="s">
        <v>1588</v>
      </c>
      <c r="L396" s="8" t="s">
        <v>76</v>
      </c>
      <c r="M396" s="83">
        <v>10808</v>
      </c>
      <c r="N396" s="83">
        <v>176617.43</v>
      </c>
      <c r="O396" s="83">
        <v>57270</v>
      </c>
      <c r="P396" s="83" t="s">
        <v>78</v>
      </c>
      <c r="Q396" s="83">
        <v>16940</v>
      </c>
      <c r="R396" s="83" t="s">
        <v>78</v>
      </c>
      <c r="S396" s="83">
        <v>31360</v>
      </c>
      <c r="T396" s="83" t="s">
        <v>78</v>
      </c>
      <c r="U396" s="83">
        <v>13880</v>
      </c>
      <c r="V396" s="83" t="s">
        <v>78</v>
      </c>
      <c r="W396" s="83">
        <v>28820</v>
      </c>
      <c r="X396" s="83">
        <v>2400</v>
      </c>
      <c r="Y396" s="83">
        <v>27000</v>
      </c>
      <c r="Z396" s="83" t="s">
        <v>78</v>
      </c>
      <c r="AA396" s="83">
        <v>35240</v>
      </c>
      <c r="AB396" s="83">
        <v>2400</v>
      </c>
      <c r="AC396" s="83">
        <v>35000</v>
      </c>
      <c r="AD396" s="83" t="s">
        <v>78</v>
      </c>
      <c r="AE396" s="83">
        <v>37110</v>
      </c>
      <c r="AF396" s="83">
        <v>2400</v>
      </c>
      <c r="AG396" s="83">
        <v>35000</v>
      </c>
      <c r="AH396" s="83" t="s">
        <v>78</v>
      </c>
      <c r="AI396" s="83">
        <v>30230</v>
      </c>
      <c r="AJ396" s="132"/>
      <c r="AK396" s="132"/>
      <c r="AL396" s="132"/>
      <c r="AM396" s="132"/>
      <c r="AN396" s="132" t="s">
        <v>113</v>
      </c>
      <c r="AO396" s="132"/>
      <c r="AP396" s="132"/>
      <c r="AQ396" s="132"/>
      <c r="AR396" s="132"/>
      <c r="AS396" s="132" t="s">
        <v>113</v>
      </c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32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  <c r="BQ396" s="132"/>
      <c r="BR396" s="132"/>
      <c r="BS396" s="132"/>
      <c r="BT396" s="132"/>
      <c r="BU396" s="132"/>
      <c r="BV396" s="132"/>
      <c r="BW396" s="132"/>
      <c r="BX396" s="132"/>
      <c r="BY396" s="132"/>
      <c r="BZ396" s="132"/>
    </row>
    <row r="397" spans="1:78" ht="45.75" customHeight="1">
      <c r="A397" s="134">
        <v>391</v>
      </c>
      <c r="B397" s="134" t="s">
        <v>1286</v>
      </c>
      <c r="C397" s="2">
        <v>42482</v>
      </c>
      <c r="D397" s="134" t="s">
        <v>446</v>
      </c>
      <c r="E397" s="134" t="s">
        <v>66</v>
      </c>
      <c r="F397" s="134" t="s">
        <v>747</v>
      </c>
      <c r="G397" s="3" t="s">
        <v>1586</v>
      </c>
      <c r="H397" s="2">
        <v>42024</v>
      </c>
      <c r="I397" s="3" t="s">
        <v>1587</v>
      </c>
      <c r="J397" s="134" t="s">
        <v>63</v>
      </c>
      <c r="K397" s="4" t="s">
        <v>1588</v>
      </c>
      <c r="L397" s="8" t="s">
        <v>76</v>
      </c>
      <c r="M397" s="83">
        <v>120742.23999999999</v>
      </c>
      <c r="N397" s="83">
        <v>110121.7</v>
      </c>
      <c r="O397" s="83" t="s">
        <v>78</v>
      </c>
      <c r="P397" s="83">
        <v>1712.5</v>
      </c>
      <c r="Q397" s="83">
        <v>8600</v>
      </c>
      <c r="R397" s="83" t="s">
        <v>78</v>
      </c>
      <c r="S397" s="83" t="s">
        <v>78</v>
      </c>
      <c r="T397" s="83">
        <v>1846.5</v>
      </c>
      <c r="U397" s="83">
        <v>8600</v>
      </c>
      <c r="V397" s="83" t="s">
        <v>78</v>
      </c>
      <c r="W397" s="83" t="s">
        <v>78</v>
      </c>
      <c r="X397" s="83">
        <v>14763.7</v>
      </c>
      <c r="Y397" s="83">
        <v>19000</v>
      </c>
      <c r="Z397" s="83" t="s">
        <v>78</v>
      </c>
      <c r="AA397" s="83" t="s">
        <v>78</v>
      </c>
      <c r="AB397" s="83">
        <v>14763.7</v>
      </c>
      <c r="AC397" s="83">
        <v>23000</v>
      </c>
      <c r="AD397" s="83" t="s">
        <v>78</v>
      </c>
      <c r="AE397" s="83" t="s">
        <v>78</v>
      </c>
      <c r="AF397" s="83">
        <v>14763.7</v>
      </c>
      <c r="AG397" s="83">
        <v>26000</v>
      </c>
      <c r="AH397" s="83" t="s">
        <v>78</v>
      </c>
      <c r="AI397" s="83" t="s">
        <v>78</v>
      </c>
      <c r="AJ397" s="132"/>
      <c r="AK397" s="132" t="s">
        <v>113</v>
      </c>
      <c r="AL397" s="132" t="s">
        <v>113</v>
      </c>
      <c r="AM397" s="132"/>
      <c r="AN397" s="132"/>
      <c r="AO397" s="132"/>
      <c r="AP397" s="132"/>
      <c r="AQ397" s="132"/>
      <c r="AR397" s="132" t="s">
        <v>113</v>
      </c>
      <c r="AS397" s="132"/>
      <c r="AT397" s="132"/>
      <c r="AU397" s="132"/>
      <c r="AV397" s="132"/>
      <c r="AW397" s="132"/>
      <c r="AX397" s="132"/>
      <c r="AY397" s="132"/>
      <c r="AZ397" s="132"/>
      <c r="BA397" s="132"/>
      <c r="BB397" s="132"/>
      <c r="BC397" s="132"/>
      <c r="BD397" s="132"/>
      <c r="BE397" s="132"/>
      <c r="BF397" s="132"/>
      <c r="BG397" s="132"/>
      <c r="BH397" s="132"/>
      <c r="BI397" s="132"/>
      <c r="BJ397" s="132"/>
      <c r="BK397" s="132"/>
      <c r="BL397" s="132"/>
      <c r="BM397" s="132"/>
      <c r="BN397" s="132"/>
      <c r="BO397" s="132"/>
      <c r="BP397" s="132"/>
      <c r="BQ397" s="132"/>
      <c r="BR397" s="132"/>
      <c r="BS397" s="132"/>
      <c r="BT397" s="132"/>
      <c r="BU397" s="132"/>
      <c r="BV397" s="132"/>
      <c r="BW397" s="132"/>
      <c r="BX397" s="132"/>
      <c r="BY397" s="132"/>
      <c r="BZ397" s="132"/>
    </row>
    <row r="398" spans="1:78" ht="45.75" customHeight="1">
      <c r="A398" s="134">
        <v>392</v>
      </c>
      <c r="B398" s="134" t="s">
        <v>1286</v>
      </c>
      <c r="C398" s="2">
        <v>42482</v>
      </c>
      <c r="D398" s="134" t="s">
        <v>446</v>
      </c>
      <c r="E398" s="134" t="s">
        <v>66</v>
      </c>
      <c r="F398" s="134" t="s">
        <v>1591</v>
      </c>
      <c r="G398" s="3" t="s">
        <v>1586</v>
      </c>
      <c r="H398" s="2">
        <v>42024</v>
      </c>
      <c r="I398" s="3" t="s">
        <v>1587</v>
      </c>
      <c r="J398" s="134" t="s">
        <v>63</v>
      </c>
      <c r="K398" s="4" t="s">
        <v>1588</v>
      </c>
      <c r="L398" s="8" t="s">
        <v>76</v>
      </c>
      <c r="M398" s="83">
        <v>71580.7</v>
      </c>
      <c r="N398" s="83">
        <v>13946.599999999999</v>
      </c>
      <c r="O398" s="83" t="s">
        <v>78</v>
      </c>
      <c r="P398" s="83">
        <v>330.4</v>
      </c>
      <c r="Q398" s="83">
        <v>400</v>
      </c>
      <c r="R398" s="83" t="s">
        <v>78</v>
      </c>
      <c r="S398" s="83" t="s">
        <v>78</v>
      </c>
      <c r="T398" s="83">
        <v>356.3</v>
      </c>
      <c r="U398" s="83">
        <v>400</v>
      </c>
      <c r="V398" s="83" t="s">
        <v>78</v>
      </c>
      <c r="W398" s="83" t="s">
        <v>78</v>
      </c>
      <c r="X398" s="83">
        <v>15622</v>
      </c>
      <c r="Y398" s="83">
        <v>900</v>
      </c>
      <c r="Z398" s="83" t="s">
        <v>78</v>
      </c>
      <c r="AA398" s="83" t="s">
        <v>78</v>
      </c>
      <c r="AB398" s="83">
        <v>15622</v>
      </c>
      <c r="AC398" s="83">
        <v>900</v>
      </c>
      <c r="AD398" s="83" t="s">
        <v>78</v>
      </c>
      <c r="AE398" s="83" t="s">
        <v>78</v>
      </c>
      <c r="AF398" s="83">
        <v>15622</v>
      </c>
      <c r="AG398" s="83">
        <v>900</v>
      </c>
      <c r="AH398" s="83" t="s">
        <v>78</v>
      </c>
      <c r="AI398" s="83" t="s">
        <v>78</v>
      </c>
      <c r="AJ398" s="132"/>
      <c r="AK398" s="132"/>
      <c r="AL398" s="132"/>
      <c r="AM398" s="132"/>
      <c r="AN398" s="132"/>
      <c r="AO398" s="132"/>
      <c r="AP398" s="132"/>
      <c r="AQ398" s="132"/>
      <c r="AR398" s="132" t="s">
        <v>113</v>
      </c>
      <c r="AS398" s="132"/>
      <c r="AT398" s="132"/>
      <c r="AU398" s="132"/>
      <c r="AV398" s="132"/>
      <c r="AW398" s="132"/>
      <c r="AX398" s="132"/>
      <c r="AY398" s="132"/>
      <c r="AZ398" s="132"/>
      <c r="BA398" s="132"/>
      <c r="BB398" s="132"/>
      <c r="BC398" s="132"/>
      <c r="BD398" s="132"/>
      <c r="BE398" s="132"/>
      <c r="BF398" s="132"/>
      <c r="BG398" s="132"/>
      <c r="BH398" s="132"/>
      <c r="BI398" s="132"/>
      <c r="BJ398" s="132"/>
      <c r="BK398" s="132"/>
      <c r="BL398" s="132"/>
      <c r="BM398" s="132"/>
      <c r="BN398" s="132"/>
      <c r="BO398" s="132"/>
      <c r="BP398" s="132"/>
      <c r="BQ398" s="132"/>
      <c r="BR398" s="132"/>
      <c r="BS398" s="132"/>
      <c r="BT398" s="132"/>
      <c r="BU398" s="132"/>
      <c r="BV398" s="132"/>
      <c r="BW398" s="132"/>
      <c r="BX398" s="132"/>
      <c r="BY398" s="132"/>
      <c r="BZ398" s="132"/>
    </row>
    <row r="399" spans="1:78" ht="45.75" customHeight="1">
      <c r="A399" s="134">
        <v>393</v>
      </c>
      <c r="B399" s="134" t="s">
        <v>1290</v>
      </c>
      <c r="C399" s="2">
        <v>42482</v>
      </c>
      <c r="D399" s="134" t="s">
        <v>446</v>
      </c>
      <c r="E399" s="134" t="s">
        <v>66</v>
      </c>
      <c r="F399" s="134" t="s">
        <v>490</v>
      </c>
      <c r="G399" s="3" t="s">
        <v>1592</v>
      </c>
      <c r="H399" s="2">
        <v>41232</v>
      </c>
      <c r="I399" s="3" t="s">
        <v>1593</v>
      </c>
      <c r="J399" s="134" t="s">
        <v>63</v>
      </c>
      <c r="K399" s="4" t="s">
        <v>1594</v>
      </c>
      <c r="L399" s="8" t="s">
        <v>76</v>
      </c>
      <c r="M399" s="83">
        <v>217900</v>
      </c>
      <c r="N399" s="83">
        <v>1810833</v>
      </c>
      <c r="O399" s="83" t="s">
        <v>78</v>
      </c>
      <c r="P399" s="83">
        <v>69480</v>
      </c>
      <c r="Q399" s="83">
        <v>236100</v>
      </c>
      <c r="R399" s="83" t="s">
        <v>78</v>
      </c>
      <c r="S399" s="83" t="s">
        <v>78</v>
      </c>
      <c r="T399" s="83" t="s">
        <v>78</v>
      </c>
      <c r="U399" s="83">
        <v>136100</v>
      </c>
      <c r="V399" s="83" t="s">
        <v>78</v>
      </c>
      <c r="W399" s="83" t="s">
        <v>78</v>
      </c>
      <c r="X399" s="83" t="s">
        <v>78</v>
      </c>
      <c r="Y399" s="83">
        <v>136100</v>
      </c>
      <c r="Z399" s="83" t="s">
        <v>78</v>
      </c>
      <c r="AA399" s="83" t="s">
        <v>78</v>
      </c>
      <c r="AB399" s="83" t="s">
        <v>78</v>
      </c>
      <c r="AC399" s="83">
        <v>371700</v>
      </c>
      <c r="AD399" s="83" t="s">
        <v>78</v>
      </c>
      <c r="AE399" s="83" t="s">
        <v>78</v>
      </c>
      <c r="AF399" s="83" t="s">
        <v>78</v>
      </c>
      <c r="AG399" s="83">
        <v>371700</v>
      </c>
      <c r="AH399" s="83" t="s">
        <v>78</v>
      </c>
      <c r="AI399" s="83" t="s">
        <v>78</v>
      </c>
      <c r="AJ399" s="132"/>
      <c r="AK399" s="132"/>
      <c r="AL399" s="132"/>
      <c r="AM399" s="132"/>
      <c r="AN399" s="132"/>
      <c r="AO399" s="132"/>
      <c r="AP399" s="132"/>
      <c r="AQ399" s="132"/>
      <c r="AR399" s="132"/>
      <c r="AS399" s="132"/>
      <c r="AT399" s="132"/>
      <c r="AU399" s="132"/>
      <c r="AV399" s="132"/>
      <c r="AW399" s="132"/>
      <c r="AX399" s="132"/>
      <c r="AY399" s="132"/>
      <c r="AZ399" s="132"/>
      <c r="BA399" s="132"/>
      <c r="BB399" s="132"/>
      <c r="BC399" s="132"/>
      <c r="BD399" s="132"/>
      <c r="BE399" s="132"/>
      <c r="BF399" s="132"/>
      <c r="BG399" s="132"/>
      <c r="BH399" s="132"/>
      <c r="BI399" s="132"/>
      <c r="BJ399" s="132"/>
      <c r="BK399" s="132"/>
      <c r="BL399" s="132" t="s">
        <v>113</v>
      </c>
      <c r="BM399" s="132" t="s">
        <v>113</v>
      </c>
      <c r="BN399" s="132" t="s">
        <v>113</v>
      </c>
      <c r="BO399" s="132" t="s">
        <v>113</v>
      </c>
      <c r="BP399" s="132" t="s">
        <v>113</v>
      </c>
      <c r="BQ399" s="132"/>
      <c r="BR399" s="132" t="s">
        <v>113</v>
      </c>
      <c r="BS399" s="132"/>
      <c r="BT399" s="132" t="s">
        <v>113</v>
      </c>
      <c r="BU399" s="132"/>
      <c r="BV399" s="132"/>
      <c r="BW399" s="132"/>
      <c r="BX399" s="132"/>
      <c r="BY399" s="132"/>
      <c r="BZ399" s="132"/>
    </row>
    <row r="400" spans="1:78" ht="45.75" customHeight="1">
      <c r="A400" s="134">
        <v>394</v>
      </c>
      <c r="B400" s="134" t="s">
        <v>1290</v>
      </c>
      <c r="C400" s="2">
        <v>42482</v>
      </c>
      <c r="D400" s="134" t="s">
        <v>446</v>
      </c>
      <c r="E400" s="134" t="s">
        <v>66</v>
      </c>
      <c r="F400" s="134" t="s">
        <v>492</v>
      </c>
      <c r="G400" s="3" t="s">
        <v>1592</v>
      </c>
      <c r="H400" s="2">
        <v>41232</v>
      </c>
      <c r="I400" s="3" t="s">
        <v>1593</v>
      </c>
      <c r="J400" s="134" t="s">
        <v>63</v>
      </c>
      <c r="K400" s="4" t="s">
        <v>1594</v>
      </c>
      <c r="L400" s="8" t="s">
        <v>76</v>
      </c>
      <c r="M400" s="83">
        <v>287279</v>
      </c>
      <c r="N400" s="83">
        <v>1132019</v>
      </c>
      <c r="O400" s="83">
        <v>2167</v>
      </c>
      <c r="P400" s="83">
        <v>67722</v>
      </c>
      <c r="Q400" s="83">
        <v>94000</v>
      </c>
      <c r="R400" s="83" t="s">
        <v>78</v>
      </c>
      <c r="S400" s="83" t="s">
        <v>78</v>
      </c>
      <c r="T400" s="83" t="s">
        <v>78</v>
      </c>
      <c r="U400" s="83">
        <v>62000</v>
      </c>
      <c r="V400" s="83" t="s">
        <v>78</v>
      </c>
      <c r="W400" s="83" t="s">
        <v>78</v>
      </c>
      <c r="X400" s="83" t="s">
        <v>78</v>
      </c>
      <c r="Y400" s="83">
        <v>62000</v>
      </c>
      <c r="Z400" s="83" t="s">
        <v>78</v>
      </c>
      <c r="AA400" s="83" t="s">
        <v>78</v>
      </c>
      <c r="AB400" s="83" t="s">
        <v>78</v>
      </c>
      <c r="AC400" s="83">
        <v>278374</v>
      </c>
      <c r="AD400" s="83" t="s">
        <v>78</v>
      </c>
      <c r="AE400" s="83" t="s">
        <v>78</v>
      </c>
      <c r="AF400" s="83" t="s">
        <v>78</v>
      </c>
      <c r="AG400" s="83">
        <v>278574</v>
      </c>
      <c r="AH400" s="83" t="s">
        <v>78</v>
      </c>
      <c r="AI400" s="83" t="s">
        <v>78</v>
      </c>
      <c r="AJ400" s="132"/>
      <c r="AK400" s="132"/>
      <c r="AL400" s="132"/>
      <c r="AM400" s="132"/>
      <c r="AN400" s="132"/>
      <c r="AO400" s="132"/>
      <c r="AP400" s="132"/>
      <c r="AQ400" s="132"/>
      <c r="AR400" s="132"/>
      <c r="AS400" s="132"/>
      <c r="AT400" s="132" t="s">
        <v>113</v>
      </c>
      <c r="AU400" s="132"/>
      <c r="AV400" s="132"/>
      <c r="AW400" s="132"/>
      <c r="AX400" s="132"/>
      <c r="AY400" s="132"/>
      <c r="AZ400" s="132"/>
      <c r="BA400" s="132"/>
      <c r="BB400" s="132"/>
      <c r="BC400" s="132"/>
      <c r="BD400" s="132"/>
      <c r="BE400" s="132"/>
      <c r="BF400" s="132"/>
      <c r="BG400" s="132"/>
      <c r="BH400" s="132"/>
      <c r="BI400" s="132"/>
      <c r="BJ400" s="132"/>
      <c r="BK400" s="132"/>
      <c r="BL400" s="132"/>
      <c r="BM400" s="132"/>
      <c r="BN400" s="132"/>
      <c r="BO400" s="132"/>
      <c r="BP400" s="132"/>
      <c r="BQ400" s="132"/>
      <c r="BR400" s="132"/>
      <c r="BS400" s="132"/>
      <c r="BT400" s="132"/>
      <c r="BU400" s="132"/>
      <c r="BV400" s="132"/>
      <c r="BW400" s="132"/>
      <c r="BX400" s="132"/>
      <c r="BY400" s="132"/>
      <c r="BZ400" s="132"/>
    </row>
    <row r="401" spans="1:78" ht="45.75" customHeight="1">
      <c r="A401" s="134">
        <v>395</v>
      </c>
      <c r="B401" s="134" t="s">
        <v>1290</v>
      </c>
      <c r="C401" s="2">
        <v>42482</v>
      </c>
      <c r="D401" s="134" t="s">
        <v>446</v>
      </c>
      <c r="E401" s="134" t="s">
        <v>66</v>
      </c>
      <c r="F401" s="134" t="s">
        <v>1595</v>
      </c>
      <c r="G401" s="3" t="s">
        <v>1592</v>
      </c>
      <c r="H401" s="2">
        <v>41232</v>
      </c>
      <c r="I401" s="3" t="s">
        <v>1593</v>
      </c>
      <c r="J401" s="134" t="s">
        <v>63</v>
      </c>
      <c r="K401" s="4" t="s">
        <v>1594</v>
      </c>
      <c r="L401" s="8" t="s">
        <v>76</v>
      </c>
      <c r="M401" s="83">
        <v>299113</v>
      </c>
      <c r="N401" s="83">
        <v>302572</v>
      </c>
      <c r="O401" s="83">
        <v>346917</v>
      </c>
      <c r="P401" s="83" t="s">
        <v>78</v>
      </c>
      <c r="Q401" s="83">
        <v>25000</v>
      </c>
      <c r="R401" s="83" t="s">
        <v>78</v>
      </c>
      <c r="S401" s="83">
        <v>54000</v>
      </c>
      <c r="T401" s="83" t="s">
        <v>78</v>
      </c>
      <c r="U401" s="83">
        <v>25000</v>
      </c>
      <c r="V401" s="83" t="s">
        <v>78</v>
      </c>
      <c r="W401" s="83">
        <v>85600</v>
      </c>
      <c r="X401" s="83" t="s">
        <v>78</v>
      </c>
      <c r="Y401" s="83">
        <v>25000</v>
      </c>
      <c r="Z401" s="83" t="s">
        <v>78</v>
      </c>
      <c r="AA401" s="83" t="s">
        <v>1596</v>
      </c>
      <c r="AB401" s="83" t="s">
        <v>78</v>
      </c>
      <c r="AC401" s="83">
        <v>68000</v>
      </c>
      <c r="AD401" s="83" t="s">
        <v>78</v>
      </c>
      <c r="AE401" s="83">
        <v>26111</v>
      </c>
      <c r="AF401" s="83" t="s">
        <v>78</v>
      </c>
      <c r="AG401" s="83">
        <v>68000</v>
      </c>
      <c r="AH401" s="83" t="s">
        <v>78</v>
      </c>
      <c r="AI401" s="83">
        <v>26111</v>
      </c>
      <c r="AJ401" s="132" t="s">
        <v>113</v>
      </c>
      <c r="AK401" s="132" t="s">
        <v>113</v>
      </c>
      <c r="AL401" s="132"/>
      <c r="AM401" s="132"/>
      <c r="AN401" s="132"/>
      <c r="AO401" s="132" t="s">
        <v>113</v>
      </c>
      <c r="AP401" s="132"/>
      <c r="AQ401" s="132"/>
      <c r="AR401" s="132"/>
      <c r="AS401" s="132" t="s">
        <v>113</v>
      </c>
      <c r="AT401" s="132"/>
      <c r="AU401" s="132"/>
      <c r="AV401" s="132"/>
      <c r="AW401" s="132"/>
      <c r="AX401" s="132"/>
      <c r="AY401" s="132"/>
      <c r="AZ401" s="132"/>
      <c r="BA401" s="132"/>
      <c r="BB401" s="132"/>
      <c r="BC401" s="132"/>
      <c r="BD401" s="132"/>
      <c r="BE401" s="132"/>
      <c r="BF401" s="132"/>
      <c r="BG401" s="132"/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/>
      <c r="BV401" s="132"/>
      <c r="BW401" s="132"/>
      <c r="BX401" s="132"/>
      <c r="BY401" s="132"/>
      <c r="BZ401" s="132"/>
    </row>
    <row r="402" spans="1:78" ht="45.75" customHeight="1">
      <c r="A402" s="134">
        <v>396</v>
      </c>
      <c r="B402" s="134" t="s">
        <v>1290</v>
      </c>
      <c r="C402" s="2">
        <v>42482</v>
      </c>
      <c r="D402" s="134" t="s">
        <v>446</v>
      </c>
      <c r="E402" s="134" t="s">
        <v>66</v>
      </c>
      <c r="F402" s="134" t="s">
        <v>460</v>
      </c>
      <c r="G402" s="3" t="s">
        <v>1592</v>
      </c>
      <c r="H402" s="2">
        <v>41232</v>
      </c>
      <c r="I402" s="3" t="s">
        <v>1593</v>
      </c>
      <c r="J402" s="134" t="s">
        <v>63</v>
      </c>
      <c r="K402" s="4" t="s">
        <v>1594</v>
      </c>
      <c r="L402" s="8" t="s">
        <v>76</v>
      </c>
      <c r="M402" s="83" t="s">
        <v>1597</v>
      </c>
      <c r="N402" s="83">
        <v>2535697</v>
      </c>
      <c r="O402" s="83" t="s">
        <v>1598</v>
      </c>
      <c r="P402" s="83" t="s">
        <v>78</v>
      </c>
      <c r="Q402" s="83">
        <v>182044</v>
      </c>
      <c r="R402" s="83" t="s">
        <v>78</v>
      </c>
      <c r="S402" s="83" t="s">
        <v>1599</v>
      </c>
      <c r="T402" s="83" t="s">
        <v>78</v>
      </c>
      <c r="U402" s="83">
        <v>153047</v>
      </c>
      <c r="V402" s="83" t="s">
        <v>78</v>
      </c>
      <c r="W402" s="83">
        <v>23000</v>
      </c>
      <c r="X402" s="83" t="s">
        <v>78</v>
      </c>
      <c r="Y402" s="83">
        <v>124041</v>
      </c>
      <c r="Z402" s="83" t="s">
        <v>78</v>
      </c>
      <c r="AA402" s="83">
        <v>24000</v>
      </c>
      <c r="AB402" s="83" t="s">
        <v>78</v>
      </c>
      <c r="AC402" s="83">
        <v>827000</v>
      </c>
      <c r="AD402" s="83" t="s">
        <v>78</v>
      </c>
      <c r="AE402" s="83">
        <v>110000</v>
      </c>
      <c r="AF402" s="83" t="s">
        <v>78</v>
      </c>
      <c r="AG402" s="83">
        <v>854000</v>
      </c>
      <c r="AH402" s="83" t="s">
        <v>78</v>
      </c>
      <c r="AI402" s="83">
        <v>120000</v>
      </c>
      <c r="AJ402" s="132"/>
      <c r="AK402" s="132"/>
      <c r="AL402" s="132"/>
      <c r="AM402" s="132"/>
      <c r="AN402" s="132"/>
      <c r="AO402" s="132"/>
      <c r="AP402" s="132"/>
      <c r="AQ402" s="132"/>
      <c r="AR402" s="132"/>
      <c r="AS402" s="132"/>
      <c r="AT402" s="132"/>
      <c r="AU402" s="132"/>
      <c r="AV402" s="132"/>
      <c r="AW402" s="132"/>
      <c r="AX402" s="132"/>
      <c r="AY402" s="132"/>
      <c r="AZ402" s="132"/>
      <c r="BA402" s="132"/>
      <c r="BB402" s="132"/>
      <c r="BC402" s="132"/>
      <c r="BD402" s="132"/>
      <c r="BE402" s="132"/>
      <c r="BF402" s="132"/>
      <c r="BG402" s="132"/>
      <c r="BH402" s="132"/>
      <c r="BI402" s="132"/>
      <c r="BJ402" s="132"/>
      <c r="BK402" s="132"/>
      <c r="BL402" s="132"/>
      <c r="BM402" s="132"/>
      <c r="BN402" s="132"/>
      <c r="BO402" s="132"/>
      <c r="BP402" s="132"/>
      <c r="BQ402" s="132"/>
      <c r="BR402" s="132"/>
      <c r="BS402" s="132"/>
      <c r="BT402" s="132"/>
      <c r="BU402" s="132"/>
      <c r="BV402" s="132"/>
      <c r="BW402" s="132"/>
      <c r="BX402" s="132"/>
      <c r="BY402" s="132"/>
      <c r="BZ402" s="132"/>
    </row>
    <row r="403" spans="1:78" ht="45.75" customHeight="1">
      <c r="A403" s="134">
        <v>397</v>
      </c>
      <c r="B403" s="134" t="s">
        <v>1290</v>
      </c>
      <c r="C403" s="2">
        <v>42482</v>
      </c>
      <c r="D403" s="134" t="s">
        <v>446</v>
      </c>
      <c r="E403" s="134" t="s">
        <v>66</v>
      </c>
      <c r="F403" s="134" t="s">
        <v>1600</v>
      </c>
      <c r="G403" s="3" t="s">
        <v>1592</v>
      </c>
      <c r="H403" s="2">
        <v>41232</v>
      </c>
      <c r="I403" s="3" t="s">
        <v>1593</v>
      </c>
      <c r="J403" s="134" t="s">
        <v>63</v>
      </c>
      <c r="K403" s="4" t="s">
        <v>1594</v>
      </c>
      <c r="L403" s="8" t="s">
        <v>76</v>
      </c>
      <c r="M403" s="83">
        <v>89</v>
      </c>
      <c r="N403" s="83">
        <v>138345</v>
      </c>
      <c r="O403" s="83" t="s">
        <v>78</v>
      </c>
      <c r="P403" s="83">
        <v>89</v>
      </c>
      <c r="Q403" s="83">
        <v>10000</v>
      </c>
      <c r="R403" s="83" t="s">
        <v>78</v>
      </c>
      <c r="S403" s="83" t="s">
        <v>78</v>
      </c>
      <c r="T403" s="83" t="s">
        <v>78</v>
      </c>
      <c r="U403" s="83">
        <v>11000</v>
      </c>
      <c r="V403" s="83" t="s">
        <v>78</v>
      </c>
      <c r="W403" s="83" t="s">
        <v>78</v>
      </c>
      <c r="X403" s="83" t="s">
        <v>78</v>
      </c>
      <c r="Y403" s="83">
        <v>11000</v>
      </c>
      <c r="Z403" s="83" t="s">
        <v>78</v>
      </c>
      <c r="AA403" s="83" t="s">
        <v>78</v>
      </c>
      <c r="AB403" s="83" t="s">
        <v>78</v>
      </c>
      <c r="AC403" s="83" t="s">
        <v>1601</v>
      </c>
      <c r="AD403" s="83" t="s">
        <v>78</v>
      </c>
      <c r="AE403" s="83" t="s">
        <v>78</v>
      </c>
      <c r="AF403" s="83" t="s">
        <v>78</v>
      </c>
      <c r="AG403" s="83" t="s">
        <v>1601</v>
      </c>
      <c r="AH403" s="83" t="s">
        <v>78</v>
      </c>
      <c r="AI403" s="83" t="s">
        <v>78</v>
      </c>
      <c r="AJ403" s="132"/>
      <c r="AK403" s="132"/>
      <c r="AL403" s="132"/>
      <c r="AM403" s="132" t="s">
        <v>113</v>
      </c>
      <c r="AN403" s="132"/>
      <c r="AO403" s="132"/>
      <c r="AP403" s="132"/>
      <c r="AQ403" s="132"/>
      <c r="AR403" s="132"/>
      <c r="AS403" s="132" t="s">
        <v>113</v>
      </c>
      <c r="AT403" s="132"/>
      <c r="AU403" s="132"/>
      <c r="AV403" s="132"/>
      <c r="AW403" s="132"/>
      <c r="AX403" s="132"/>
      <c r="AY403" s="132"/>
      <c r="AZ403" s="132"/>
      <c r="BA403" s="132"/>
      <c r="BB403" s="132"/>
      <c r="BC403" s="132"/>
      <c r="BD403" s="132"/>
      <c r="BE403" s="132"/>
      <c r="BF403" s="132"/>
      <c r="BG403" s="132"/>
      <c r="BH403" s="132" t="s">
        <v>113</v>
      </c>
      <c r="BI403" s="132"/>
      <c r="BJ403" s="132"/>
      <c r="BK403" s="132"/>
      <c r="BL403" s="132"/>
      <c r="BM403" s="132"/>
      <c r="BN403" s="132"/>
      <c r="BO403" s="132"/>
      <c r="BP403" s="132"/>
      <c r="BQ403" s="132"/>
      <c r="BR403" s="132"/>
      <c r="BS403" s="132"/>
      <c r="BT403" s="132"/>
      <c r="BU403" s="132"/>
      <c r="BV403" s="132"/>
      <c r="BW403" s="132"/>
      <c r="BX403" s="132"/>
      <c r="BY403" s="132"/>
      <c r="BZ403" s="132"/>
    </row>
    <row r="404" spans="1:78" ht="45.75" customHeight="1">
      <c r="A404" s="134">
        <v>398</v>
      </c>
      <c r="B404" s="134" t="s">
        <v>1290</v>
      </c>
      <c r="C404" s="2">
        <v>42482</v>
      </c>
      <c r="D404" s="134" t="s">
        <v>446</v>
      </c>
      <c r="E404" s="134" t="s">
        <v>66</v>
      </c>
      <c r="F404" s="134" t="s">
        <v>1602</v>
      </c>
      <c r="G404" s="3" t="s">
        <v>1592</v>
      </c>
      <c r="H404" s="2">
        <v>41232</v>
      </c>
      <c r="I404" s="3" t="s">
        <v>1593</v>
      </c>
      <c r="J404" s="134" t="s">
        <v>56</v>
      </c>
      <c r="K404" s="4" t="s">
        <v>1594</v>
      </c>
      <c r="L404" s="8" t="s">
        <v>76</v>
      </c>
      <c r="M404" s="83">
        <v>1565</v>
      </c>
      <c r="N404" s="83">
        <v>218450</v>
      </c>
      <c r="O404" s="83">
        <v>31740</v>
      </c>
      <c r="P404" s="83" t="s">
        <v>78</v>
      </c>
      <c r="Q404" s="83">
        <v>5000</v>
      </c>
      <c r="R404" s="83" t="s">
        <v>78</v>
      </c>
      <c r="S404" s="83">
        <v>1397</v>
      </c>
      <c r="T404" s="83" t="s">
        <v>78</v>
      </c>
      <c r="U404" s="83">
        <v>4000</v>
      </c>
      <c r="V404" s="83" t="s">
        <v>78</v>
      </c>
      <c r="W404" s="83">
        <v>1397</v>
      </c>
      <c r="X404" s="83" t="s">
        <v>78</v>
      </c>
      <c r="Y404" s="83">
        <v>4000</v>
      </c>
      <c r="Z404" s="83" t="s">
        <v>78</v>
      </c>
      <c r="AA404" s="83">
        <v>1397</v>
      </c>
      <c r="AB404" s="83" t="s">
        <v>78</v>
      </c>
      <c r="AC404" s="83">
        <v>93600</v>
      </c>
      <c r="AD404" s="83" t="s">
        <v>78</v>
      </c>
      <c r="AE404" s="83">
        <v>10400</v>
      </c>
      <c r="AF404" s="83" t="s">
        <v>78</v>
      </c>
      <c r="AG404" s="83">
        <v>109850</v>
      </c>
      <c r="AH404" s="83" t="s">
        <v>78</v>
      </c>
      <c r="AI404" s="83">
        <v>12205</v>
      </c>
      <c r="AJ404" s="132"/>
      <c r="AK404" s="132"/>
      <c r="AL404" s="132"/>
      <c r="AM404" s="132"/>
      <c r="AN404" s="132"/>
      <c r="AO404" s="132"/>
      <c r="AP404" s="132"/>
      <c r="AQ404" s="132"/>
      <c r="AR404" s="132"/>
      <c r="AS404" s="132" t="s">
        <v>113</v>
      </c>
      <c r="AT404" s="132"/>
      <c r="AU404" s="132"/>
      <c r="AV404" s="132"/>
      <c r="AW404" s="132"/>
      <c r="AX404" s="132"/>
      <c r="AY404" s="132"/>
      <c r="AZ404" s="132"/>
      <c r="BA404" s="132"/>
      <c r="BB404" s="132"/>
      <c r="BC404" s="132"/>
      <c r="BD404" s="132"/>
      <c r="BE404" s="132"/>
      <c r="BF404" s="132"/>
      <c r="BG404" s="132"/>
      <c r="BH404" s="132"/>
      <c r="BI404" s="132"/>
      <c r="BJ404" s="132"/>
      <c r="BK404" s="132"/>
      <c r="BL404" s="132"/>
      <c r="BM404" s="132"/>
      <c r="BN404" s="132"/>
      <c r="BO404" s="132"/>
      <c r="BP404" s="132"/>
      <c r="BQ404" s="132"/>
      <c r="BR404" s="132"/>
      <c r="BS404" s="132"/>
      <c r="BT404" s="132"/>
      <c r="BU404" s="132"/>
      <c r="BV404" s="132"/>
      <c r="BW404" s="132"/>
      <c r="BX404" s="132"/>
      <c r="BY404" s="132"/>
      <c r="BZ404" s="132"/>
    </row>
    <row r="405" spans="1:78" ht="45.75" customHeight="1">
      <c r="A405" s="134">
        <v>399</v>
      </c>
      <c r="B405" s="134" t="s">
        <v>1290</v>
      </c>
      <c r="C405" s="2">
        <v>42482</v>
      </c>
      <c r="D405" s="134" t="s">
        <v>446</v>
      </c>
      <c r="E405" s="134" t="s">
        <v>66</v>
      </c>
      <c r="F405" s="134" t="s">
        <v>1603</v>
      </c>
      <c r="G405" s="3" t="s">
        <v>1592</v>
      </c>
      <c r="H405" s="2">
        <v>41232</v>
      </c>
      <c r="I405" s="3" t="s">
        <v>1593</v>
      </c>
      <c r="J405" s="134" t="s">
        <v>56</v>
      </c>
      <c r="K405" s="4" t="s">
        <v>1594</v>
      </c>
      <c r="L405" s="8" t="s">
        <v>76</v>
      </c>
      <c r="M405" s="83">
        <v>466244</v>
      </c>
      <c r="N405" s="83">
        <v>1526338</v>
      </c>
      <c r="O405" s="83" t="s">
        <v>78</v>
      </c>
      <c r="P405" s="83">
        <v>12600</v>
      </c>
      <c r="Q405" s="83">
        <v>185180</v>
      </c>
      <c r="R405" s="83" t="s">
        <v>78</v>
      </c>
      <c r="S405" s="83" t="s">
        <v>78</v>
      </c>
      <c r="T405" s="83" t="s">
        <v>78</v>
      </c>
      <c r="U405" s="83">
        <v>100030</v>
      </c>
      <c r="V405" s="83" t="s">
        <v>78</v>
      </c>
      <c r="W405" s="83" t="s">
        <v>78</v>
      </c>
      <c r="X405" s="83" t="s">
        <v>78</v>
      </c>
      <c r="Y405" s="83">
        <v>100030</v>
      </c>
      <c r="Z405" s="83" t="s">
        <v>78</v>
      </c>
      <c r="AA405" s="83" t="s">
        <v>78</v>
      </c>
      <c r="AB405" s="83" t="s">
        <v>78</v>
      </c>
      <c r="AC405" s="83">
        <v>324000</v>
      </c>
      <c r="AD405" s="83" t="s">
        <v>78</v>
      </c>
      <c r="AE405" s="83" t="s">
        <v>78</v>
      </c>
      <c r="AF405" s="83" t="s">
        <v>78</v>
      </c>
      <c r="AG405" s="83">
        <v>324600</v>
      </c>
      <c r="AH405" s="83" t="s">
        <v>78</v>
      </c>
      <c r="AI405" s="83" t="s">
        <v>78</v>
      </c>
      <c r="AJ405" s="132" t="s">
        <v>113</v>
      </c>
      <c r="AK405" s="132" t="s">
        <v>113</v>
      </c>
      <c r="AL405" s="132" t="s">
        <v>113</v>
      </c>
      <c r="AM405" s="132"/>
      <c r="AN405" s="132"/>
      <c r="AO405" s="132"/>
      <c r="AP405" s="132"/>
      <c r="AQ405" s="132"/>
      <c r="AR405" s="132"/>
      <c r="AS405" s="132" t="s">
        <v>113</v>
      </c>
      <c r="AT405" s="132"/>
      <c r="AU405" s="132"/>
      <c r="AV405" s="132"/>
      <c r="AW405" s="132"/>
      <c r="AX405" s="132"/>
      <c r="AY405" s="132"/>
      <c r="AZ405" s="132"/>
      <c r="BA405" s="132"/>
      <c r="BB405" s="132"/>
      <c r="BC405" s="132"/>
      <c r="BD405" s="132"/>
      <c r="BE405" s="132"/>
      <c r="BF405" s="132"/>
      <c r="BG405" s="132"/>
      <c r="BH405" s="132"/>
      <c r="BI405" s="132"/>
      <c r="BJ405" s="132"/>
      <c r="BK405" s="132"/>
      <c r="BL405" s="132"/>
      <c r="BM405" s="132"/>
      <c r="BN405" s="132"/>
      <c r="BO405" s="132"/>
      <c r="BP405" s="132"/>
      <c r="BQ405" s="132"/>
      <c r="BR405" s="132"/>
      <c r="BS405" s="132"/>
      <c r="BT405" s="132"/>
      <c r="BU405" s="132"/>
      <c r="BV405" s="132"/>
      <c r="BW405" s="132"/>
      <c r="BX405" s="132"/>
      <c r="BY405" s="132"/>
      <c r="BZ405" s="132"/>
    </row>
    <row r="406" spans="1:78" ht="45.75" customHeight="1">
      <c r="A406" s="134">
        <v>400</v>
      </c>
      <c r="B406" s="134" t="s">
        <v>156</v>
      </c>
      <c r="C406" s="2">
        <v>42473</v>
      </c>
      <c r="D406" s="134" t="s">
        <v>446</v>
      </c>
      <c r="E406" s="134" t="s">
        <v>66</v>
      </c>
      <c r="F406" s="134" t="s">
        <v>1782</v>
      </c>
      <c r="G406" s="3" t="s">
        <v>1783</v>
      </c>
      <c r="H406" s="2">
        <v>41666</v>
      </c>
      <c r="I406" s="3" t="s">
        <v>1784</v>
      </c>
      <c r="J406" s="134" t="s">
        <v>108</v>
      </c>
      <c r="K406" s="4" t="s">
        <v>1785</v>
      </c>
      <c r="L406" s="8" t="s">
        <v>76</v>
      </c>
      <c r="M406" s="83" t="s">
        <v>78</v>
      </c>
      <c r="N406" s="83">
        <v>6456807.5</v>
      </c>
      <c r="O406" s="83" t="s">
        <v>78</v>
      </c>
      <c r="P406" s="83" t="s">
        <v>78</v>
      </c>
      <c r="Q406" s="83">
        <v>659232.4</v>
      </c>
      <c r="R406" s="83" t="s">
        <v>78</v>
      </c>
      <c r="S406" s="83" t="s">
        <v>78</v>
      </c>
      <c r="T406" s="83" t="s">
        <v>78</v>
      </c>
      <c r="U406" s="83">
        <v>655423.4</v>
      </c>
      <c r="V406" s="83" t="s">
        <v>78</v>
      </c>
      <c r="W406" s="83" t="s">
        <v>78</v>
      </c>
      <c r="X406" s="83" t="s">
        <v>78</v>
      </c>
      <c r="Y406" s="83">
        <v>961383.5</v>
      </c>
      <c r="Z406" s="83" t="s">
        <v>78</v>
      </c>
      <c r="AA406" s="83" t="s">
        <v>78</v>
      </c>
      <c r="AB406" s="83" t="s">
        <v>78</v>
      </c>
      <c r="AC406" s="83">
        <v>998150</v>
      </c>
      <c r="AD406" s="83" t="s">
        <v>78</v>
      </c>
      <c r="AE406" s="83" t="s">
        <v>78</v>
      </c>
      <c r="AF406" s="83" t="s">
        <v>78</v>
      </c>
      <c r="AG406" s="83">
        <v>1017800</v>
      </c>
      <c r="AH406" s="83" t="s">
        <v>78</v>
      </c>
      <c r="AI406" s="83" t="s">
        <v>78</v>
      </c>
      <c r="AJ406" s="132" t="s">
        <v>113</v>
      </c>
      <c r="AK406" s="132" t="s">
        <v>113</v>
      </c>
      <c r="AL406" s="132" t="s">
        <v>113</v>
      </c>
      <c r="AM406" s="132"/>
      <c r="AN406" s="132"/>
      <c r="AO406" s="132" t="s">
        <v>113</v>
      </c>
      <c r="AP406" s="132"/>
      <c r="AQ406" s="132"/>
      <c r="AR406" s="132"/>
      <c r="AS406" s="132"/>
      <c r="AT406" s="132" t="s">
        <v>113</v>
      </c>
      <c r="AU406" s="132"/>
      <c r="AV406" s="132" t="s">
        <v>113</v>
      </c>
      <c r="AW406" s="132" t="s">
        <v>113</v>
      </c>
      <c r="AX406" s="132"/>
      <c r="AY406" s="132"/>
      <c r="AZ406" s="132"/>
      <c r="BA406" s="132"/>
      <c r="BB406" s="132"/>
      <c r="BC406" s="132"/>
      <c r="BD406" s="132"/>
      <c r="BE406" s="132"/>
      <c r="BF406" s="132"/>
      <c r="BG406" s="132"/>
      <c r="BH406" s="132"/>
      <c r="BI406" s="132"/>
      <c r="BJ406" s="132"/>
      <c r="BK406" s="132" t="s">
        <v>113</v>
      </c>
      <c r="BL406" s="132" t="s">
        <v>113</v>
      </c>
      <c r="BM406" s="132" t="s">
        <v>113</v>
      </c>
      <c r="BN406" s="132"/>
      <c r="BO406" s="132"/>
      <c r="BP406" s="132"/>
      <c r="BQ406" s="132"/>
      <c r="BR406" s="132"/>
      <c r="BS406" s="132"/>
      <c r="BT406" s="132"/>
      <c r="BU406" s="132"/>
      <c r="BV406" s="132"/>
      <c r="BW406" s="132"/>
      <c r="BX406" s="132"/>
      <c r="BY406" s="132"/>
      <c r="BZ406" s="132"/>
    </row>
    <row r="407" spans="1:78" ht="45.75" customHeight="1">
      <c r="A407" s="134">
        <v>401</v>
      </c>
      <c r="B407" s="134" t="s">
        <v>156</v>
      </c>
      <c r="C407" s="2">
        <v>42473</v>
      </c>
      <c r="D407" s="134" t="s">
        <v>446</v>
      </c>
      <c r="E407" s="134" t="s">
        <v>66</v>
      </c>
      <c r="F407" s="134" t="s">
        <v>460</v>
      </c>
      <c r="G407" s="3" t="s">
        <v>1783</v>
      </c>
      <c r="H407" s="2">
        <v>41666</v>
      </c>
      <c r="I407" s="3" t="s">
        <v>1784</v>
      </c>
      <c r="J407" s="134" t="s">
        <v>108</v>
      </c>
      <c r="K407" s="4" t="s">
        <v>1785</v>
      </c>
      <c r="L407" s="8" t="s">
        <v>76</v>
      </c>
      <c r="M407" s="83" t="s">
        <v>78</v>
      </c>
      <c r="N407" s="83">
        <v>232253</v>
      </c>
      <c r="O407" s="83" t="s">
        <v>78</v>
      </c>
      <c r="P407" s="83" t="s">
        <v>78</v>
      </c>
      <c r="Q407" s="83">
        <v>28000</v>
      </c>
      <c r="R407" s="83" t="s">
        <v>78</v>
      </c>
      <c r="S407" s="83" t="s">
        <v>78</v>
      </c>
      <c r="T407" s="83" t="s">
        <v>78</v>
      </c>
      <c r="U407" s="83">
        <v>28000</v>
      </c>
      <c r="V407" s="83" t="s">
        <v>78</v>
      </c>
      <c r="W407" s="83" t="s">
        <v>78</v>
      </c>
      <c r="X407" s="83" t="s">
        <v>78</v>
      </c>
      <c r="Y407" s="83">
        <v>36500</v>
      </c>
      <c r="Z407" s="83" t="s">
        <v>78</v>
      </c>
      <c r="AA407" s="83" t="s">
        <v>78</v>
      </c>
      <c r="AB407" s="83" t="s">
        <v>78</v>
      </c>
      <c r="AC407" s="83">
        <v>36500</v>
      </c>
      <c r="AD407" s="83" t="s">
        <v>78</v>
      </c>
      <c r="AE407" s="83" t="s">
        <v>78</v>
      </c>
      <c r="AF407" s="83" t="s">
        <v>78</v>
      </c>
      <c r="AG407" s="83">
        <v>36500</v>
      </c>
      <c r="AH407" s="83" t="s">
        <v>78</v>
      </c>
      <c r="AI407" s="83" t="s">
        <v>78</v>
      </c>
      <c r="AJ407" s="132"/>
      <c r="AK407" s="132"/>
      <c r="AL407" s="132"/>
      <c r="AM407" s="132"/>
      <c r="AN407" s="132"/>
      <c r="AO407" s="132"/>
      <c r="AP407" s="132"/>
      <c r="AQ407" s="132"/>
      <c r="AR407" s="132"/>
      <c r="AS407" s="132"/>
      <c r="AT407" s="132"/>
      <c r="AU407" s="132"/>
      <c r="AV407" s="132"/>
      <c r="AW407" s="132"/>
      <c r="AX407" s="132"/>
      <c r="AY407" s="132"/>
      <c r="AZ407" s="132"/>
      <c r="BA407" s="132"/>
      <c r="BB407" s="132"/>
      <c r="BC407" s="132"/>
      <c r="BD407" s="132"/>
      <c r="BE407" s="132"/>
      <c r="BF407" s="132"/>
      <c r="BG407" s="132"/>
      <c r="BH407" s="132"/>
      <c r="BI407" s="132"/>
      <c r="BJ407" s="132"/>
      <c r="BK407" s="132"/>
      <c r="BL407" s="132"/>
      <c r="BM407" s="132"/>
      <c r="BN407" s="132"/>
      <c r="BO407" s="132"/>
      <c r="BP407" s="132"/>
      <c r="BQ407" s="132"/>
      <c r="BR407" s="132"/>
      <c r="BS407" s="132"/>
      <c r="BT407" s="132"/>
      <c r="BU407" s="132"/>
      <c r="BV407" s="132"/>
      <c r="BW407" s="132"/>
      <c r="BX407" s="132"/>
      <c r="BY407" s="132"/>
      <c r="BZ407" s="132"/>
    </row>
    <row r="408" spans="1:78" ht="45.75" customHeight="1">
      <c r="A408" s="134">
        <v>402</v>
      </c>
      <c r="B408" s="134" t="s">
        <v>156</v>
      </c>
      <c r="C408" s="2">
        <v>42473</v>
      </c>
      <c r="D408" s="134" t="s">
        <v>446</v>
      </c>
      <c r="E408" s="134" t="s">
        <v>66</v>
      </c>
      <c r="F408" s="134" t="s">
        <v>621</v>
      </c>
      <c r="G408" s="3" t="s">
        <v>1783</v>
      </c>
      <c r="H408" s="2">
        <v>41666</v>
      </c>
      <c r="I408" s="3" t="s">
        <v>1784</v>
      </c>
      <c r="J408" s="134" t="s">
        <v>108</v>
      </c>
      <c r="K408" s="4" t="s">
        <v>1785</v>
      </c>
      <c r="L408" s="8" t="s">
        <v>76</v>
      </c>
      <c r="M408" s="83" t="s">
        <v>78</v>
      </c>
      <c r="N408" s="83">
        <v>103143.7</v>
      </c>
      <c r="O408" s="83" t="s">
        <v>78</v>
      </c>
      <c r="P408" s="83" t="s">
        <v>78</v>
      </c>
      <c r="Q408" s="83">
        <v>14541</v>
      </c>
      <c r="R408" s="83" t="s">
        <v>78</v>
      </c>
      <c r="S408" s="83" t="s">
        <v>78</v>
      </c>
      <c r="T408" s="83" t="s">
        <v>78</v>
      </c>
      <c r="U408" s="83">
        <v>15350</v>
      </c>
      <c r="V408" s="83" t="s">
        <v>78</v>
      </c>
      <c r="W408" s="83" t="s">
        <v>78</v>
      </c>
      <c r="X408" s="83" t="s">
        <v>78</v>
      </c>
      <c r="Y408" s="83">
        <v>16500</v>
      </c>
      <c r="Z408" s="83" t="s">
        <v>78</v>
      </c>
      <c r="AA408" s="83" t="s">
        <v>78</v>
      </c>
      <c r="AB408" s="83" t="s">
        <v>78</v>
      </c>
      <c r="AC408" s="83">
        <v>16750</v>
      </c>
      <c r="AD408" s="83" t="s">
        <v>78</v>
      </c>
      <c r="AE408" s="83" t="s">
        <v>78</v>
      </c>
      <c r="AF408" s="83" t="s">
        <v>78</v>
      </c>
      <c r="AG408" s="83">
        <v>17000</v>
      </c>
      <c r="AH408" s="83" t="s">
        <v>78</v>
      </c>
      <c r="AI408" s="83" t="s">
        <v>78</v>
      </c>
      <c r="AJ408" s="132"/>
      <c r="AK408" s="132"/>
      <c r="AL408" s="132"/>
      <c r="AM408" s="132"/>
      <c r="AN408" s="132" t="s">
        <v>113</v>
      </c>
      <c r="AO408" s="132"/>
      <c r="AP408" s="132"/>
      <c r="AQ408" s="132"/>
      <c r="AR408" s="132"/>
      <c r="AS408" s="132" t="s">
        <v>113</v>
      </c>
      <c r="AT408" s="132"/>
      <c r="AU408" s="132"/>
      <c r="AV408" s="132"/>
      <c r="AW408" s="132"/>
      <c r="AX408" s="132"/>
      <c r="AY408" s="132"/>
      <c r="AZ408" s="132"/>
      <c r="BA408" s="132"/>
      <c r="BB408" s="132"/>
      <c r="BC408" s="132"/>
      <c r="BD408" s="132"/>
      <c r="BE408" s="132"/>
      <c r="BF408" s="132"/>
      <c r="BG408" s="132"/>
      <c r="BH408" s="132"/>
      <c r="BI408" s="132"/>
      <c r="BJ408" s="132"/>
      <c r="BK408" s="132"/>
      <c r="BL408" s="132"/>
      <c r="BM408" s="132"/>
      <c r="BN408" s="132"/>
      <c r="BO408" s="132"/>
      <c r="BP408" s="132"/>
      <c r="BQ408" s="132"/>
      <c r="BR408" s="132"/>
      <c r="BS408" s="132"/>
      <c r="BT408" s="132"/>
      <c r="BU408" s="132"/>
      <c r="BV408" s="132"/>
      <c r="BW408" s="132"/>
      <c r="BX408" s="132"/>
      <c r="BY408" s="132"/>
      <c r="BZ408" s="132"/>
    </row>
    <row r="409" spans="1:78" ht="45.75" customHeight="1">
      <c r="A409" s="134">
        <v>403</v>
      </c>
      <c r="B409" s="134" t="s">
        <v>1182</v>
      </c>
      <c r="C409" s="2">
        <v>42485</v>
      </c>
      <c r="D409" s="134" t="s">
        <v>446</v>
      </c>
      <c r="E409" s="134" t="s">
        <v>66</v>
      </c>
      <c r="F409" s="134" t="s">
        <v>492</v>
      </c>
      <c r="G409" s="3" t="s">
        <v>1786</v>
      </c>
      <c r="H409" s="2">
        <v>41535</v>
      </c>
      <c r="I409" s="3" t="s">
        <v>1787</v>
      </c>
      <c r="J409" s="134" t="s">
        <v>108</v>
      </c>
      <c r="K409" s="4" t="s">
        <v>1788</v>
      </c>
      <c r="L409" s="8" t="s">
        <v>76</v>
      </c>
      <c r="M409" s="83">
        <v>6246227.2000000002</v>
      </c>
      <c r="N409" s="83">
        <v>1678850.1</v>
      </c>
      <c r="O409" s="83">
        <v>2203996</v>
      </c>
      <c r="P409" s="83">
        <v>792015.5</v>
      </c>
      <c r="Q409" s="83">
        <v>196036</v>
      </c>
      <c r="R409" s="83" t="s">
        <v>78</v>
      </c>
      <c r="S409" s="83">
        <v>310013.3</v>
      </c>
      <c r="T409" s="83">
        <v>797266.7</v>
      </c>
      <c r="U409" s="83">
        <v>220644.6</v>
      </c>
      <c r="V409" s="83" t="s">
        <v>78</v>
      </c>
      <c r="W409" s="83" t="s">
        <v>1789</v>
      </c>
      <c r="X409" s="83">
        <v>835451.2</v>
      </c>
      <c r="Y409" s="83">
        <v>229316.2</v>
      </c>
      <c r="Z409" s="83" t="s">
        <v>78</v>
      </c>
      <c r="AA409" s="83">
        <v>318762.3</v>
      </c>
      <c r="AB409" s="83" t="s">
        <v>1790</v>
      </c>
      <c r="AC409" s="83">
        <v>236572.1</v>
      </c>
      <c r="AD409" s="83" t="s">
        <v>78</v>
      </c>
      <c r="AE409" s="83">
        <v>332153.09999999998</v>
      </c>
      <c r="AF409" s="83">
        <v>900180.4</v>
      </c>
      <c r="AG409" s="83">
        <v>243606.6</v>
      </c>
      <c r="AH409" s="83" t="s">
        <v>78</v>
      </c>
      <c r="AI409" s="83">
        <v>345111.8</v>
      </c>
      <c r="AJ409" s="132" t="s">
        <v>113</v>
      </c>
      <c r="AK409" s="132" t="s">
        <v>113</v>
      </c>
      <c r="AL409" s="132" t="s">
        <v>113</v>
      </c>
      <c r="AM409" s="132"/>
      <c r="AN409" s="132"/>
      <c r="AO409" s="132"/>
      <c r="AP409" s="132"/>
      <c r="AQ409" s="132"/>
      <c r="AR409" s="132"/>
      <c r="AS409" s="132"/>
      <c r="AT409" s="132" t="s">
        <v>113</v>
      </c>
      <c r="AU409" s="132"/>
      <c r="AV409" s="132" t="s">
        <v>113</v>
      </c>
      <c r="AW409" s="132" t="s">
        <v>113</v>
      </c>
      <c r="AX409" s="132"/>
      <c r="AY409" s="132"/>
      <c r="AZ409" s="132"/>
      <c r="BA409" s="132"/>
      <c r="BB409" s="132"/>
      <c r="BC409" s="132"/>
      <c r="BD409" s="132"/>
      <c r="BE409" s="132"/>
      <c r="BF409" s="132"/>
      <c r="BG409" s="132"/>
      <c r="BH409" s="132"/>
      <c r="BI409" s="132"/>
      <c r="BJ409" s="132"/>
      <c r="BK409" s="132"/>
      <c r="BL409" s="132"/>
      <c r="BM409" s="132"/>
      <c r="BN409" s="132"/>
      <c r="BO409" s="132"/>
      <c r="BP409" s="132"/>
      <c r="BQ409" s="132"/>
      <c r="BR409" s="132"/>
      <c r="BS409" s="132"/>
      <c r="BT409" s="132"/>
      <c r="BU409" s="132"/>
      <c r="BV409" s="132"/>
      <c r="BW409" s="132"/>
      <c r="BX409" s="132"/>
      <c r="BY409" s="132"/>
      <c r="BZ409" s="132"/>
    </row>
    <row r="410" spans="1:78" ht="45.75" customHeight="1">
      <c r="A410" s="134">
        <v>404</v>
      </c>
      <c r="B410" s="134" t="s">
        <v>1182</v>
      </c>
      <c r="C410" s="2">
        <v>42485</v>
      </c>
      <c r="D410" s="134" t="s">
        <v>446</v>
      </c>
      <c r="E410" s="134" t="s">
        <v>66</v>
      </c>
      <c r="F410" s="134" t="s">
        <v>490</v>
      </c>
      <c r="G410" s="3" t="s">
        <v>1786</v>
      </c>
      <c r="H410" s="2">
        <v>41535</v>
      </c>
      <c r="I410" s="3" t="s">
        <v>1787</v>
      </c>
      <c r="J410" s="134" t="s">
        <v>108</v>
      </c>
      <c r="K410" s="4" t="s">
        <v>1788</v>
      </c>
      <c r="L410" s="8" t="s">
        <v>76</v>
      </c>
      <c r="M410" s="83" t="s">
        <v>1791</v>
      </c>
      <c r="N410" s="83" t="s">
        <v>1792</v>
      </c>
      <c r="O410" s="83" t="s">
        <v>1793</v>
      </c>
      <c r="P410" s="83">
        <v>1448612.3</v>
      </c>
      <c r="Q410" s="83">
        <v>293443</v>
      </c>
      <c r="R410" s="83" t="s">
        <v>78</v>
      </c>
      <c r="S410" s="83">
        <v>942974.2</v>
      </c>
      <c r="T410" s="83">
        <v>1326429.1000000001</v>
      </c>
      <c r="U410" s="83" t="s">
        <v>1794</v>
      </c>
      <c r="V410" s="83" t="s">
        <v>78</v>
      </c>
      <c r="W410" s="83">
        <v>916512.2</v>
      </c>
      <c r="X410" s="83">
        <v>1385812.9</v>
      </c>
      <c r="Y410" s="83" t="s">
        <v>1795</v>
      </c>
      <c r="Z410" s="83" t="s">
        <v>78</v>
      </c>
      <c r="AA410" s="83" t="s">
        <v>1796</v>
      </c>
      <c r="AB410" s="83">
        <v>1436364.1</v>
      </c>
      <c r="AC410" s="83" t="s">
        <v>1797</v>
      </c>
      <c r="AD410" s="83" t="s">
        <v>78</v>
      </c>
      <c r="AE410" s="83">
        <v>977179.8</v>
      </c>
      <c r="AF410" s="83">
        <v>1484308.6</v>
      </c>
      <c r="AG410" s="83">
        <v>290627.90000000002</v>
      </c>
      <c r="AH410" s="83" t="s">
        <v>78</v>
      </c>
      <c r="AI410" s="83">
        <v>1015289.8</v>
      </c>
      <c r="AJ410" s="132" t="s">
        <v>113</v>
      </c>
      <c r="AK410" s="132" t="s">
        <v>113</v>
      </c>
      <c r="AL410" s="132" t="s">
        <v>113</v>
      </c>
      <c r="AM410" s="132"/>
      <c r="AN410" s="132"/>
      <c r="AO410" s="132"/>
      <c r="AP410" s="132"/>
      <c r="AQ410" s="132"/>
      <c r="AR410" s="132"/>
      <c r="AS410" s="132"/>
      <c r="AT410" s="132"/>
      <c r="AU410" s="132"/>
      <c r="AV410" s="132"/>
      <c r="AW410" s="132"/>
      <c r="AX410" s="132"/>
      <c r="AY410" s="132"/>
      <c r="AZ410" s="132"/>
      <c r="BA410" s="132"/>
      <c r="BB410" s="132"/>
      <c r="BC410" s="132"/>
      <c r="BD410" s="132"/>
      <c r="BE410" s="132"/>
      <c r="BF410" s="132"/>
      <c r="BG410" s="132"/>
      <c r="BH410" s="132"/>
      <c r="BI410" s="132"/>
      <c r="BJ410" s="132"/>
      <c r="BK410" s="132" t="s">
        <v>113</v>
      </c>
      <c r="BL410" s="132" t="s">
        <v>113</v>
      </c>
      <c r="BM410" s="132"/>
      <c r="BN410" s="132"/>
      <c r="BO410" s="132" t="s">
        <v>113</v>
      </c>
      <c r="BP410" s="132"/>
      <c r="BQ410" s="132"/>
      <c r="BR410" s="132"/>
      <c r="BS410" s="132"/>
      <c r="BT410" s="132"/>
      <c r="BU410" s="132"/>
      <c r="BV410" s="132"/>
      <c r="BW410" s="132"/>
      <c r="BX410" s="132"/>
      <c r="BY410" s="132"/>
      <c r="BZ410" s="132"/>
    </row>
    <row r="411" spans="1:78" ht="45.75" customHeight="1">
      <c r="A411" s="134">
        <v>405</v>
      </c>
      <c r="B411" s="134" t="s">
        <v>1182</v>
      </c>
      <c r="C411" s="2">
        <v>42485</v>
      </c>
      <c r="D411" s="134" t="s">
        <v>446</v>
      </c>
      <c r="E411" s="134" t="s">
        <v>66</v>
      </c>
      <c r="F411" s="134" t="s">
        <v>466</v>
      </c>
      <c r="G411" s="3" t="s">
        <v>1786</v>
      </c>
      <c r="H411" s="2">
        <v>41535</v>
      </c>
      <c r="I411" s="3" t="s">
        <v>1787</v>
      </c>
      <c r="J411" s="134" t="s">
        <v>108</v>
      </c>
      <c r="K411" s="4" t="s">
        <v>1788</v>
      </c>
      <c r="L411" s="8" t="s">
        <v>76</v>
      </c>
      <c r="M411" s="83">
        <v>134861.20000000001</v>
      </c>
      <c r="N411" s="83">
        <v>144225.70000000001</v>
      </c>
      <c r="O411" s="83">
        <v>468084.2</v>
      </c>
      <c r="P411" s="83" t="s">
        <v>78</v>
      </c>
      <c r="Q411" s="83">
        <v>43884.7</v>
      </c>
      <c r="R411" s="83" t="s">
        <v>78</v>
      </c>
      <c r="S411" s="83" t="s">
        <v>1798</v>
      </c>
      <c r="T411" s="83" t="s">
        <v>1799</v>
      </c>
      <c r="U411" s="83">
        <v>12291</v>
      </c>
      <c r="V411" s="83" t="s">
        <v>78</v>
      </c>
      <c r="W411" s="83">
        <v>57782.2</v>
      </c>
      <c r="X411" s="83">
        <v>25377.599999999999</v>
      </c>
      <c r="Y411" s="83">
        <v>12942.5</v>
      </c>
      <c r="Z411" s="83" t="s">
        <v>78</v>
      </c>
      <c r="AA411" s="83">
        <v>60844.6</v>
      </c>
      <c r="AB411" s="83" t="s">
        <v>1800</v>
      </c>
      <c r="AC411" s="83">
        <v>13486.1</v>
      </c>
      <c r="AD411" s="83" t="s">
        <v>78</v>
      </c>
      <c r="AE411" s="83" t="s">
        <v>1801</v>
      </c>
      <c r="AF411" s="83">
        <v>27474.799999999999</v>
      </c>
      <c r="AG411" s="83">
        <v>14012.1</v>
      </c>
      <c r="AH411" s="83" t="s">
        <v>78</v>
      </c>
      <c r="AI411" s="83">
        <v>65872.7</v>
      </c>
      <c r="AJ411" s="132"/>
      <c r="AK411" s="132" t="s">
        <v>113</v>
      </c>
      <c r="AL411" s="132"/>
      <c r="AM411" s="132"/>
      <c r="AN411" s="132"/>
      <c r="AO411" s="132"/>
      <c r="AP411" s="132"/>
      <c r="AQ411" s="132"/>
      <c r="AR411" s="132"/>
      <c r="AS411" s="132"/>
      <c r="AT411" s="132"/>
      <c r="AU411" s="132"/>
      <c r="AV411" s="132"/>
      <c r="AW411" s="132"/>
      <c r="AX411" s="132"/>
      <c r="AY411" s="132"/>
      <c r="AZ411" s="132"/>
      <c r="BA411" s="132"/>
      <c r="BB411" s="132"/>
      <c r="BC411" s="132"/>
      <c r="BD411" s="132"/>
      <c r="BE411" s="132"/>
      <c r="BF411" s="132"/>
      <c r="BG411" s="132"/>
      <c r="BH411" s="132"/>
      <c r="BI411" s="132"/>
      <c r="BJ411" s="132"/>
      <c r="BK411" s="132"/>
      <c r="BL411" s="132"/>
      <c r="BM411" s="132" t="s">
        <v>113</v>
      </c>
      <c r="BN411" s="132"/>
      <c r="BO411" s="132"/>
      <c r="BP411" s="132"/>
      <c r="BQ411" s="132"/>
      <c r="BR411" s="132"/>
      <c r="BS411" s="132"/>
      <c r="BT411" s="132"/>
      <c r="BU411" s="132"/>
      <c r="BV411" s="132"/>
      <c r="BW411" s="132"/>
      <c r="BX411" s="132"/>
      <c r="BY411" s="132"/>
      <c r="BZ411" s="132"/>
    </row>
    <row r="412" spans="1:78" ht="45.75" customHeight="1">
      <c r="A412" s="134">
        <v>406</v>
      </c>
      <c r="B412" s="134" t="s">
        <v>1182</v>
      </c>
      <c r="C412" s="2">
        <v>42485</v>
      </c>
      <c r="D412" s="134" t="s">
        <v>446</v>
      </c>
      <c r="E412" s="134" t="s">
        <v>66</v>
      </c>
      <c r="F412" s="134" t="s">
        <v>464</v>
      </c>
      <c r="G412" s="3" t="s">
        <v>1786</v>
      </c>
      <c r="H412" s="2">
        <v>41535</v>
      </c>
      <c r="I412" s="3" t="s">
        <v>1787</v>
      </c>
      <c r="J412" s="134" t="s">
        <v>108</v>
      </c>
      <c r="K412" s="4" t="s">
        <v>1788</v>
      </c>
      <c r="L412" s="8" t="s">
        <v>76</v>
      </c>
      <c r="M412" s="83">
        <v>1279940.2</v>
      </c>
      <c r="N412" s="83" t="s">
        <v>1802</v>
      </c>
      <c r="O412" s="83">
        <v>709782.3</v>
      </c>
      <c r="P412" s="83">
        <v>180237.5</v>
      </c>
      <c r="Q412" s="83">
        <v>12879.9</v>
      </c>
      <c r="R412" s="83" t="s">
        <v>78</v>
      </c>
      <c r="S412" s="83">
        <v>83653.8</v>
      </c>
      <c r="T412" s="83">
        <v>202977.6</v>
      </c>
      <c r="U412" s="83">
        <v>60250.1</v>
      </c>
      <c r="V412" s="83" t="s">
        <v>78</v>
      </c>
      <c r="W412" s="83">
        <v>123674.9</v>
      </c>
      <c r="X412" s="83">
        <v>212608.1</v>
      </c>
      <c r="Y412" s="83">
        <v>63110.3</v>
      </c>
      <c r="Z412" s="83" t="s">
        <v>78</v>
      </c>
      <c r="AA412" s="83">
        <v>130067.5</v>
      </c>
      <c r="AB412" s="83" t="s">
        <v>1803</v>
      </c>
      <c r="AC412" s="83" t="s">
        <v>1804</v>
      </c>
      <c r="AD412" s="83" t="s">
        <v>78</v>
      </c>
      <c r="AE412" s="83">
        <v>135421.79999999999</v>
      </c>
      <c r="AF412" s="83">
        <v>228722.1</v>
      </c>
      <c r="AG412" s="83">
        <v>67895.8</v>
      </c>
      <c r="AH412" s="83" t="s">
        <v>78</v>
      </c>
      <c r="AI412" s="83">
        <v>140606.39999999999</v>
      </c>
      <c r="AJ412" s="132" t="s">
        <v>113</v>
      </c>
      <c r="AK412" s="132" t="s">
        <v>113</v>
      </c>
      <c r="AL412" s="132"/>
      <c r="AM412" s="132" t="s">
        <v>113</v>
      </c>
      <c r="AN412" s="132"/>
      <c r="AO412" s="132" t="s">
        <v>113</v>
      </c>
      <c r="AP412" s="132"/>
      <c r="AQ412" s="132"/>
      <c r="AR412" s="132"/>
      <c r="AS412" s="132" t="s">
        <v>113</v>
      </c>
      <c r="AT412" s="132"/>
      <c r="AU412" s="132"/>
      <c r="AV412" s="132"/>
      <c r="AW412" s="132"/>
      <c r="AX412" s="132"/>
      <c r="AY412" s="132"/>
      <c r="AZ412" s="132"/>
      <c r="BA412" s="132"/>
      <c r="BB412" s="132"/>
      <c r="BC412" s="132"/>
      <c r="BD412" s="132"/>
      <c r="BE412" s="132"/>
      <c r="BF412" s="132"/>
      <c r="BG412" s="132"/>
      <c r="BH412" s="132"/>
      <c r="BI412" s="132"/>
      <c r="BJ412" s="132"/>
      <c r="BK412" s="132"/>
      <c r="BL412" s="132"/>
      <c r="BM412" s="132"/>
      <c r="BN412" s="132"/>
      <c r="BO412" s="132"/>
      <c r="BP412" s="132"/>
      <c r="BQ412" s="132"/>
      <c r="BR412" s="132"/>
      <c r="BS412" s="132"/>
      <c r="BT412" s="132"/>
      <c r="BU412" s="132"/>
      <c r="BV412" s="132"/>
      <c r="BW412" s="132"/>
      <c r="BX412" s="132"/>
      <c r="BY412" s="132"/>
      <c r="BZ412" s="132"/>
    </row>
    <row r="413" spans="1:78" ht="45.75" customHeight="1">
      <c r="A413" s="134">
        <v>407</v>
      </c>
      <c r="B413" s="134" t="s">
        <v>1182</v>
      </c>
      <c r="C413" s="2">
        <v>42485</v>
      </c>
      <c r="D413" s="134" t="s">
        <v>446</v>
      </c>
      <c r="E413" s="134" t="s">
        <v>66</v>
      </c>
      <c r="F413" s="134" t="s">
        <v>462</v>
      </c>
      <c r="G413" s="3" t="s">
        <v>1786</v>
      </c>
      <c r="H413" s="2">
        <v>41535</v>
      </c>
      <c r="I413" s="3" t="s">
        <v>1787</v>
      </c>
      <c r="J413" s="134" t="s">
        <v>108</v>
      </c>
      <c r="K413" s="4" t="s">
        <v>1788</v>
      </c>
      <c r="L413" s="8" t="s">
        <v>76</v>
      </c>
      <c r="M413" s="83" t="s">
        <v>78</v>
      </c>
      <c r="N413" s="83" t="s">
        <v>1805</v>
      </c>
      <c r="O413" s="83">
        <v>396466.6</v>
      </c>
      <c r="P413" s="83" t="s">
        <v>78</v>
      </c>
      <c r="Q413" s="83">
        <v>15000</v>
      </c>
      <c r="R413" s="83" t="s">
        <v>78</v>
      </c>
      <c r="S413" s="83">
        <v>46666</v>
      </c>
      <c r="T413" s="83" t="s">
        <v>78</v>
      </c>
      <c r="U413" s="83" t="s">
        <v>1806</v>
      </c>
      <c r="V413" s="83" t="s">
        <v>78</v>
      </c>
      <c r="W413" s="83">
        <v>49000</v>
      </c>
      <c r="X413" s="83" t="s">
        <v>78</v>
      </c>
      <c r="Y413" s="83">
        <v>22000</v>
      </c>
      <c r="Z413" s="83" t="s">
        <v>78</v>
      </c>
      <c r="AA413" s="83">
        <v>51333</v>
      </c>
      <c r="AB413" s="83" t="s">
        <v>78</v>
      </c>
      <c r="AC413" s="83">
        <v>23000</v>
      </c>
      <c r="AD413" s="83" t="s">
        <v>78</v>
      </c>
      <c r="AE413" s="83">
        <v>53667</v>
      </c>
      <c r="AF413" s="83" t="s">
        <v>78</v>
      </c>
      <c r="AG413" s="83">
        <v>24000</v>
      </c>
      <c r="AH413" s="83" t="s">
        <v>78</v>
      </c>
      <c r="AI413" s="83">
        <v>56000</v>
      </c>
      <c r="AJ413" s="132"/>
      <c r="AK413" s="132"/>
      <c r="AL413" s="132"/>
      <c r="AM413" s="132"/>
      <c r="AN413" s="132"/>
      <c r="AO413" s="132"/>
      <c r="AP413" s="132"/>
      <c r="AQ413" s="132"/>
      <c r="AR413" s="132"/>
      <c r="AS413" s="132" t="s">
        <v>113</v>
      </c>
      <c r="AT413" s="132"/>
      <c r="AU413" s="132"/>
      <c r="AV413" s="132"/>
      <c r="AW413" s="132"/>
      <c r="AX413" s="132"/>
      <c r="AY413" s="132"/>
      <c r="AZ413" s="132"/>
      <c r="BA413" s="132"/>
      <c r="BB413" s="132"/>
      <c r="BC413" s="132"/>
      <c r="BD413" s="132"/>
      <c r="BE413" s="132"/>
      <c r="BF413" s="132"/>
      <c r="BG413" s="132"/>
      <c r="BH413" s="132"/>
      <c r="BI413" s="132"/>
      <c r="BJ413" s="132"/>
      <c r="BK413" s="132"/>
      <c r="BL413" s="132"/>
      <c r="BM413" s="132"/>
      <c r="BN413" s="132"/>
      <c r="BO413" s="132"/>
      <c r="BP413" s="132"/>
      <c r="BQ413" s="132"/>
      <c r="BR413" s="132"/>
      <c r="BS413" s="132"/>
      <c r="BT413" s="132"/>
      <c r="BU413" s="132"/>
      <c r="BV413" s="132"/>
      <c r="BW413" s="132"/>
      <c r="BX413" s="132"/>
      <c r="BY413" s="132"/>
      <c r="BZ413" s="132"/>
    </row>
    <row r="414" spans="1:78" ht="45.75" customHeight="1">
      <c r="A414" s="134">
        <v>408</v>
      </c>
      <c r="B414" s="134" t="s">
        <v>1182</v>
      </c>
      <c r="C414" s="2">
        <v>42485</v>
      </c>
      <c r="D414" s="134" t="s">
        <v>446</v>
      </c>
      <c r="E414" s="134" t="s">
        <v>66</v>
      </c>
      <c r="F414" s="134" t="s">
        <v>1807</v>
      </c>
      <c r="G414" s="3" t="s">
        <v>1786</v>
      </c>
      <c r="H414" s="2">
        <v>41535</v>
      </c>
      <c r="I414" s="3" t="s">
        <v>1787</v>
      </c>
      <c r="J414" s="134" t="s">
        <v>108</v>
      </c>
      <c r="K414" s="4" t="s">
        <v>1788</v>
      </c>
      <c r="L414" s="8" t="s">
        <v>76</v>
      </c>
      <c r="M414" s="83">
        <v>95884</v>
      </c>
      <c r="N414" s="83">
        <v>221693.8</v>
      </c>
      <c r="O414" s="83">
        <v>1882262.6</v>
      </c>
      <c r="P414" s="83" t="s">
        <v>78</v>
      </c>
      <c r="Q414" s="83">
        <v>34154.400000000001</v>
      </c>
      <c r="R414" s="83" t="s">
        <v>78</v>
      </c>
      <c r="S414" s="83">
        <v>352513.6</v>
      </c>
      <c r="T414" s="83" t="s">
        <v>78</v>
      </c>
      <c r="U414" s="83">
        <v>36661.4</v>
      </c>
      <c r="V414" s="83" t="s">
        <v>78</v>
      </c>
      <c r="W414" s="83">
        <v>188950.39999999999</v>
      </c>
      <c r="X414" s="83" t="s">
        <v>78</v>
      </c>
      <c r="Y414" s="83" t="s">
        <v>1808</v>
      </c>
      <c r="Z414" s="83" t="s">
        <v>78</v>
      </c>
      <c r="AA414" s="83">
        <v>240125.6</v>
      </c>
      <c r="AB414" s="83" t="s">
        <v>78</v>
      </c>
      <c r="AC414" s="83">
        <v>36532.1</v>
      </c>
      <c r="AD414" s="83" t="s">
        <v>78</v>
      </c>
      <c r="AE414" s="83">
        <v>262175</v>
      </c>
      <c r="AF414" s="83" t="s">
        <v>78</v>
      </c>
      <c r="AG414" s="83">
        <v>36645.599999999999</v>
      </c>
      <c r="AH414" s="83" t="s">
        <v>78</v>
      </c>
      <c r="AI414" s="83">
        <v>402900</v>
      </c>
      <c r="AJ414" s="132"/>
      <c r="AK414" s="132"/>
      <c r="AL414" s="132"/>
      <c r="AM414" s="132"/>
      <c r="AN414" s="132"/>
      <c r="AO414" s="132"/>
      <c r="AP414" s="132"/>
      <c r="AQ414" s="132"/>
      <c r="AR414" s="132"/>
      <c r="AS414" s="132"/>
      <c r="AT414" s="132"/>
      <c r="AU414" s="132"/>
      <c r="AV414" s="132"/>
      <c r="AW414" s="132"/>
      <c r="AX414" s="132"/>
      <c r="AY414" s="132"/>
      <c r="AZ414" s="132"/>
      <c r="BA414" s="132"/>
      <c r="BB414" s="132"/>
      <c r="BC414" s="132"/>
      <c r="BD414" s="132"/>
      <c r="BE414" s="132"/>
      <c r="BF414" s="132"/>
      <c r="BG414" s="132"/>
      <c r="BH414" s="132"/>
      <c r="BI414" s="132"/>
      <c r="BJ414" s="132"/>
      <c r="BK414" s="132"/>
      <c r="BL414" s="132"/>
      <c r="BM414" s="132"/>
      <c r="BN414" s="132"/>
      <c r="BO414" s="132"/>
      <c r="BP414" s="132"/>
      <c r="BQ414" s="132"/>
      <c r="BR414" s="132"/>
      <c r="BS414" s="132"/>
      <c r="BT414" s="132"/>
      <c r="BU414" s="132"/>
      <c r="BV414" s="132"/>
      <c r="BW414" s="132"/>
      <c r="BX414" s="132"/>
      <c r="BY414" s="132"/>
      <c r="BZ414" s="132"/>
    </row>
    <row r="415" spans="1:78" ht="45.75" customHeight="1">
      <c r="A415" s="134">
        <v>409</v>
      </c>
      <c r="B415" s="134" t="s">
        <v>1182</v>
      </c>
      <c r="C415" s="2">
        <v>42485</v>
      </c>
      <c r="D415" s="134" t="s">
        <v>446</v>
      </c>
      <c r="E415" s="134" t="s">
        <v>66</v>
      </c>
      <c r="F415" s="134" t="s">
        <v>1809</v>
      </c>
      <c r="G415" s="3" t="s">
        <v>1786</v>
      </c>
      <c r="H415" s="2">
        <v>41535</v>
      </c>
      <c r="I415" s="3" t="s">
        <v>1787</v>
      </c>
      <c r="J415" s="134" t="s">
        <v>108</v>
      </c>
      <c r="K415" s="4" t="s">
        <v>1788</v>
      </c>
      <c r="L415" s="8" t="s">
        <v>76</v>
      </c>
      <c r="M415" s="83" t="s">
        <v>1810</v>
      </c>
      <c r="N415" s="83">
        <f>1670727.2+96273.2</f>
        <v>1767000.4</v>
      </c>
      <c r="O415" s="83">
        <v>257848.1</v>
      </c>
      <c r="P415" s="83" t="s">
        <v>1811</v>
      </c>
      <c r="Q415" s="83">
        <v>208376.9</v>
      </c>
      <c r="R415" s="83">
        <v>9001.5</v>
      </c>
      <c r="S415" s="83">
        <v>32175.599999999999</v>
      </c>
      <c r="T415" s="83">
        <v>325396.8</v>
      </c>
      <c r="U415" s="83" t="s">
        <v>1812</v>
      </c>
      <c r="V415" s="83">
        <v>13128.9</v>
      </c>
      <c r="W415" s="83" t="s">
        <v>1813</v>
      </c>
      <c r="X415" s="83">
        <v>302476.59999999998</v>
      </c>
      <c r="Y415" s="83">
        <v>326110.40000000002</v>
      </c>
      <c r="Z415" s="83">
        <v>18716</v>
      </c>
      <c r="AA415" s="83">
        <v>42093.5</v>
      </c>
      <c r="AB415" s="83">
        <v>327903.40000000002</v>
      </c>
      <c r="AC415" s="83">
        <v>360928.4</v>
      </c>
      <c r="AD415" s="83">
        <v>21191.8</v>
      </c>
      <c r="AE415" s="83">
        <v>47663.8</v>
      </c>
      <c r="AF415" s="83">
        <v>319502</v>
      </c>
      <c r="AG415" s="83">
        <v>318497.8</v>
      </c>
      <c r="AH415" s="83" t="s">
        <v>1814</v>
      </c>
      <c r="AI415" s="83">
        <v>54575.8</v>
      </c>
      <c r="AJ415" s="132"/>
      <c r="AK415" s="132"/>
      <c r="AL415" s="132"/>
      <c r="AM415" s="132"/>
      <c r="AN415" s="132"/>
      <c r="AO415" s="132"/>
      <c r="AP415" s="132"/>
      <c r="AQ415" s="132"/>
      <c r="AR415" s="132"/>
      <c r="AS415" s="132"/>
      <c r="AT415" s="132"/>
      <c r="AU415" s="132"/>
      <c r="AV415" s="132"/>
      <c r="AW415" s="132"/>
      <c r="AX415" s="132"/>
      <c r="AY415" s="132"/>
      <c r="AZ415" s="132"/>
      <c r="BA415" s="132"/>
      <c r="BB415" s="132"/>
      <c r="BC415" s="132"/>
      <c r="BD415" s="132"/>
      <c r="BE415" s="132"/>
      <c r="BF415" s="132"/>
      <c r="BG415" s="132"/>
      <c r="BH415" s="132"/>
      <c r="BI415" s="132"/>
      <c r="BJ415" s="132"/>
      <c r="BK415" s="132"/>
      <c r="BL415" s="132"/>
      <c r="BM415" s="132"/>
      <c r="BN415" s="132"/>
      <c r="BO415" s="132"/>
      <c r="BP415" s="132"/>
      <c r="BQ415" s="132"/>
      <c r="BR415" s="132"/>
      <c r="BS415" s="132"/>
      <c r="BT415" s="132"/>
      <c r="BU415" s="132"/>
      <c r="BV415" s="132"/>
      <c r="BW415" s="132"/>
      <c r="BX415" s="132"/>
      <c r="BY415" s="132"/>
      <c r="BZ415" s="132"/>
    </row>
    <row r="416" spans="1:78" ht="45.75" customHeight="1">
      <c r="A416" s="134">
        <v>410</v>
      </c>
      <c r="B416" s="134" t="s">
        <v>1296</v>
      </c>
      <c r="C416" s="2">
        <v>42485</v>
      </c>
      <c r="D416" s="134" t="s">
        <v>446</v>
      </c>
      <c r="E416" s="134" t="s">
        <v>66</v>
      </c>
      <c r="F416" s="134" t="s">
        <v>1815</v>
      </c>
      <c r="G416" s="3" t="s">
        <v>1816</v>
      </c>
      <c r="H416" s="2">
        <v>41549</v>
      </c>
      <c r="I416" s="3" t="s">
        <v>1817</v>
      </c>
      <c r="J416" s="134" t="s">
        <v>108</v>
      </c>
      <c r="K416" s="4" t="s">
        <v>1818</v>
      </c>
      <c r="L416" s="8" t="s">
        <v>76</v>
      </c>
      <c r="M416" s="83">
        <v>10375521</v>
      </c>
      <c r="N416" s="83" t="s">
        <v>1819</v>
      </c>
      <c r="O416" s="83">
        <v>6812419.9000000004</v>
      </c>
      <c r="P416" s="83">
        <v>1526905.9</v>
      </c>
      <c r="Q416" s="83">
        <v>96788.3</v>
      </c>
      <c r="R416" s="83" t="s">
        <v>78</v>
      </c>
      <c r="S416" s="83">
        <v>882328.4</v>
      </c>
      <c r="T416" s="83" t="s">
        <v>1820</v>
      </c>
      <c r="U416" s="83">
        <v>81134</v>
      </c>
      <c r="V416" s="83" t="s">
        <v>78</v>
      </c>
      <c r="W416" s="83">
        <v>653645.6</v>
      </c>
      <c r="X416" s="83" t="s">
        <v>1821</v>
      </c>
      <c r="Y416" s="83">
        <v>69061.600000000006</v>
      </c>
      <c r="Z416" s="83" t="s">
        <v>78</v>
      </c>
      <c r="AA416" s="83">
        <v>679589</v>
      </c>
      <c r="AB416" s="83">
        <v>1059876.8999999999</v>
      </c>
      <c r="AC416" s="83">
        <v>86812</v>
      </c>
      <c r="AD416" s="83" t="s">
        <v>78</v>
      </c>
      <c r="AE416" s="83">
        <v>681995</v>
      </c>
      <c r="AF416" s="83">
        <v>1049775.8</v>
      </c>
      <c r="AG416" s="83">
        <v>76813</v>
      </c>
      <c r="AH416" s="83" t="s">
        <v>78</v>
      </c>
      <c r="AI416" s="83">
        <v>704369</v>
      </c>
      <c r="AJ416" s="132" t="s">
        <v>113</v>
      </c>
      <c r="AK416" s="132" t="s">
        <v>113</v>
      </c>
      <c r="AL416" s="132" t="s">
        <v>113</v>
      </c>
      <c r="AM416" s="132" t="s">
        <v>113</v>
      </c>
      <c r="AN416" s="132" t="s">
        <v>113</v>
      </c>
      <c r="AO416" s="132"/>
      <c r="AP416" s="132"/>
      <c r="AQ416" s="132"/>
      <c r="AR416" s="132"/>
      <c r="AS416" s="132" t="s">
        <v>113</v>
      </c>
      <c r="AT416" s="132" t="s">
        <v>113</v>
      </c>
      <c r="AU416" s="132"/>
      <c r="AV416" s="132" t="s">
        <v>113</v>
      </c>
      <c r="AW416" s="132" t="s">
        <v>113</v>
      </c>
      <c r="AX416" s="132"/>
      <c r="AY416" s="132"/>
      <c r="AZ416" s="132"/>
      <c r="BA416" s="132" t="s">
        <v>113</v>
      </c>
      <c r="BB416" s="132"/>
      <c r="BC416" s="132"/>
      <c r="BD416" s="132"/>
      <c r="BE416" s="132"/>
      <c r="BF416" s="132"/>
      <c r="BG416" s="132"/>
      <c r="BH416" s="132"/>
      <c r="BI416" s="132"/>
      <c r="BJ416" s="132"/>
      <c r="BK416" s="132"/>
      <c r="BL416" s="132"/>
      <c r="BM416" s="132"/>
      <c r="BN416" s="132"/>
      <c r="BO416" s="132"/>
      <c r="BP416" s="132"/>
      <c r="BQ416" s="132"/>
      <c r="BR416" s="132"/>
      <c r="BS416" s="132"/>
      <c r="BT416" s="132"/>
      <c r="BU416" s="132"/>
      <c r="BV416" s="132"/>
      <c r="BW416" s="132"/>
      <c r="BX416" s="132"/>
      <c r="BY416" s="132"/>
      <c r="BZ416" s="132"/>
    </row>
    <row r="417" spans="1:78" ht="45.75" customHeight="1">
      <c r="A417" s="134">
        <v>411</v>
      </c>
      <c r="B417" s="134" t="s">
        <v>1296</v>
      </c>
      <c r="C417" s="2">
        <v>42485</v>
      </c>
      <c r="D417" s="134" t="s">
        <v>446</v>
      </c>
      <c r="E417" s="134" t="s">
        <v>66</v>
      </c>
      <c r="F417" s="134" t="s">
        <v>1822</v>
      </c>
      <c r="G417" s="3" t="s">
        <v>1816</v>
      </c>
      <c r="H417" s="2">
        <v>41549</v>
      </c>
      <c r="I417" s="3" t="s">
        <v>1817</v>
      </c>
      <c r="J417" s="134" t="s">
        <v>108</v>
      </c>
      <c r="K417" s="4" t="s">
        <v>1818</v>
      </c>
      <c r="L417" s="8" t="s">
        <v>76</v>
      </c>
      <c r="M417" s="83">
        <v>2073857.6</v>
      </c>
      <c r="N417" s="83">
        <v>205854.4</v>
      </c>
      <c r="O417" s="83">
        <v>7708782.5</v>
      </c>
      <c r="P417" s="83">
        <v>132792.70000000001</v>
      </c>
      <c r="Q417" s="83" t="s">
        <v>1823</v>
      </c>
      <c r="R417" s="83" t="s">
        <v>78</v>
      </c>
      <c r="S417" s="83" t="s">
        <v>1824</v>
      </c>
      <c r="T417" s="83">
        <v>172193.6</v>
      </c>
      <c r="U417" s="83">
        <v>11821.7</v>
      </c>
      <c r="V417" s="83" t="s">
        <v>78</v>
      </c>
      <c r="W417" s="83">
        <v>360241.2</v>
      </c>
      <c r="X417" s="83">
        <v>173511.1</v>
      </c>
      <c r="Y417" s="83">
        <v>11106</v>
      </c>
      <c r="Z417" s="83" t="s">
        <v>78</v>
      </c>
      <c r="AA417" s="83">
        <v>358793.4</v>
      </c>
      <c r="AB417" s="83">
        <v>221011.1</v>
      </c>
      <c r="AC417" s="83">
        <v>13610</v>
      </c>
      <c r="AD417" s="83" t="s">
        <v>78</v>
      </c>
      <c r="AE417" s="83">
        <v>411593.4</v>
      </c>
      <c r="AF417" s="83">
        <v>221011.1</v>
      </c>
      <c r="AG417" s="83" t="s">
        <v>1825</v>
      </c>
      <c r="AH417" s="83" t="s">
        <v>78</v>
      </c>
      <c r="AI417" s="83">
        <v>504348.4</v>
      </c>
      <c r="AJ417" s="132" t="s">
        <v>113</v>
      </c>
      <c r="AK417" s="132" t="s">
        <v>113</v>
      </c>
      <c r="AL417" s="132" t="s">
        <v>113</v>
      </c>
      <c r="AM417" s="132"/>
      <c r="AN417" s="132"/>
      <c r="AO417" s="132"/>
      <c r="AP417" s="132"/>
      <c r="AQ417" s="132"/>
      <c r="AR417" s="132"/>
      <c r="AS417" s="132"/>
      <c r="AT417" s="132"/>
      <c r="AU417" s="132"/>
      <c r="AV417" s="132"/>
      <c r="AW417" s="132"/>
      <c r="AX417" s="132"/>
      <c r="AY417" s="132"/>
      <c r="AZ417" s="132"/>
      <c r="BA417" s="132"/>
      <c r="BB417" s="132"/>
      <c r="BC417" s="132"/>
      <c r="BD417" s="132"/>
      <c r="BE417" s="132"/>
      <c r="BF417" s="132"/>
      <c r="BG417" s="132"/>
      <c r="BH417" s="132"/>
      <c r="BI417" s="132"/>
      <c r="BJ417" s="132"/>
      <c r="BK417" s="132" t="s">
        <v>113</v>
      </c>
      <c r="BL417" s="132" t="s">
        <v>113</v>
      </c>
      <c r="BM417" s="132" t="s">
        <v>113</v>
      </c>
      <c r="BN417" s="132" t="s">
        <v>113</v>
      </c>
      <c r="BO417" s="132" t="s">
        <v>113</v>
      </c>
      <c r="BP417" s="132"/>
      <c r="BQ417" s="132" t="s">
        <v>113</v>
      </c>
      <c r="BR417" s="132"/>
      <c r="BS417" s="132"/>
      <c r="BT417" s="132"/>
      <c r="BU417" s="132"/>
      <c r="BV417" s="132"/>
      <c r="BW417" s="132"/>
      <c r="BX417" s="132"/>
      <c r="BY417" s="132"/>
      <c r="BZ417" s="132"/>
    </row>
    <row r="418" spans="1:78" ht="45.75" customHeight="1">
      <c r="A418" s="134">
        <v>412</v>
      </c>
      <c r="B418" s="134" t="s">
        <v>1296</v>
      </c>
      <c r="C418" s="2">
        <v>42485</v>
      </c>
      <c r="D418" s="134" t="s">
        <v>446</v>
      </c>
      <c r="E418" s="134" t="s">
        <v>66</v>
      </c>
      <c r="F418" s="134" t="s">
        <v>1826</v>
      </c>
      <c r="G418" s="3" t="s">
        <v>1816</v>
      </c>
      <c r="H418" s="2">
        <v>41549</v>
      </c>
      <c r="I418" s="3" t="s">
        <v>1817</v>
      </c>
      <c r="J418" s="134" t="s">
        <v>108</v>
      </c>
      <c r="K418" s="4" t="s">
        <v>1818</v>
      </c>
      <c r="L418" s="8" t="s">
        <v>76</v>
      </c>
      <c r="M418" s="83">
        <v>1191363.6000000001</v>
      </c>
      <c r="N418" s="83">
        <v>115498.8</v>
      </c>
      <c r="O418" s="83">
        <v>933994.9</v>
      </c>
      <c r="P418" s="83">
        <v>147503.6</v>
      </c>
      <c r="Q418" s="83">
        <v>11784.4</v>
      </c>
      <c r="R418" s="83" t="s">
        <v>78</v>
      </c>
      <c r="S418" s="83">
        <v>122939</v>
      </c>
      <c r="T418" s="83">
        <v>151542.5</v>
      </c>
      <c r="U418" s="83" t="s">
        <v>1827</v>
      </c>
      <c r="V418" s="83" t="s">
        <v>78</v>
      </c>
      <c r="W418" s="83">
        <v>129184</v>
      </c>
      <c r="X418" s="83">
        <v>151542.5</v>
      </c>
      <c r="Y418" s="83" t="s">
        <v>1827</v>
      </c>
      <c r="Z418" s="83" t="s">
        <v>78</v>
      </c>
      <c r="AA418" s="83">
        <v>129184</v>
      </c>
      <c r="AB418" s="83">
        <v>223222.2</v>
      </c>
      <c r="AC418" s="83">
        <v>19000</v>
      </c>
      <c r="AD418" s="83" t="s">
        <v>78</v>
      </c>
      <c r="AE418" s="83">
        <v>170937</v>
      </c>
      <c r="AF418" s="83">
        <v>223222.2</v>
      </c>
      <c r="AG418" s="83">
        <v>19000</v>
      </c>
      <c r="AH418" s="83" t="s">
        <v>78</v>
      </c>
      <c r="AI418" s="83">
        <v>170937</v>
      </c>
      <c r="AJ418" s="132" t="s">
        <v>113</v>
      </c>
      <c r="AK418" s="132" t="s">
        <v>113</v>
      </c>
      <c r="AL418" s="132"/>
      <c r="AM418" s="132" t="s">
        <v>113</v>
      </c>
      <c r="AN418" s="132"/>
      <c r="AO418" s="132" t="s">
        <v>113</v>
      </c>
      <c r="AP418" s="132"/>
      <c r="AQ418" s="132"/>
      <c r="AR418" s="132"/>
      <c r="AS418" s="132"/>
      <c r="AT418" s="132"/>
      <c r="AU418" s="132"/>
      <c r="AV418" s="132"/>
      <c r="AW418" s="132"/>
      <c r="AX418" s="132"/>
      <c r="AY418" s="132"/>
      <c r="AZ418" s="132"/>
      <c r="BA418" s="132"/>
      <c r="BB418" s="132"/>
      <c r="BC418" s="132"/>
      <c r="BD418" s="132"/>
      <c r="BE418" s="132"/>
      <c r="BF418" s="132"/>
      <c r="BG418" s="132"/>
      <c r="BH418" s="132"/>
      <c r="BI418" s="132"/>
      <c r="BJ418" s="132"/>
      <c r="BK418" s="132"/>
      <c r="BL418" s="132"/>
      <c r="BM418" s="132"/>
      <c r="BN418" s="132"/>
      <c r="BO418" s="132"/>
      <c r="BP418" s="132"/>
      <c r="BQ418" s="132"/>
      <c r="BR418" s="132"/>
      <c r="BS418" s="132"/>
      <c r="BT418" s="132"/>
      <c r="BU418" s="132"/>
      <c r="BV418" s="132"/>
      <c r="BW418" s="132"/>
      <c r="BX418" s="132"/>
      <c r="BY418" s="132"/>
      <c r="BZ418" s="132"/>
    </row>
    <row r="419" spans="1:78" ht="45.75" customHeight="1">
      <c r="A419" s="134">
        <v>413</v>
      </c>
      <c r="B419" s="134" t="s">
        <v>1296</v>
      </c>
      <c r="C419" s="2">
        <v>42485</v>
      </c>
      <c r="D419" s="134" t="s">
        <v>446</v>
      </c>
      <c r="E419" s="134" t="s">
        <v>66</v>
      </c>
      <c r="F419" s="134" t="s">
        <v>1828</v>
      </c>
      <c r="G419" s="3" t="s">
        <v>1816</v>
      </c>
      <c r="H419" s="2">
        <v>41549</v>
      </c>
      <c r="I419" s="3" t="s">
        <v>1817</v>
      </c>
      <c r="J419" s="134" t="s">
        <v>108</v>
      </c>
      <c r="K419" s="4" t="s">
        <v>1818</v>
      </c>
      <c r="L419" s="8" t="s">
        <v>76</v>
      </c>
      <c r="M419" s="83">
        <v>1025585.6</v>
      </c>
      <c r="N419" s="83">
        <f>569267.4+59207.4</f>
        <v>628474.80000000005</v>
      </c>
      <c r="O419" s="83">
        <v>130344.4</v>
      </c>
      <c r="P419" s="83">
        <v>172009.1</v>
      </c>
      <c r="Q419" s="83">
        <v>103020.9</v>
      </c>
      <c r="R419" s="83">
        <v>5980</v>
      </c>
      <c r="S419" s="83" t="s">
        <v>1829</v>
      </c>
      <c r="T419" s="83">
        <v>157362.79999999999</v>
      </c>
      <c r="U419" s="83">
        <v>64571.5</v>
      </c>
      <c r="V419" s="83">
        <v>6910</v>
      </c>
      <c r="W419" s="83">
        <v>13526.3</v>
      </c>
      <c r="X419" s="83">
        <v>120946</v>
      </c>
      <c r="Y419" s="83">
        <v>51834</v>
      </c>
      <c r="Z419" s="83">
        <v>6492</v>
      </c>
      <c r="AA419" s="83">
        <v>12914.6</v>
      </c>
      <c r="AB419" s="83">
        <v>206201.4</v>
      </c>
      <c r="AC419" s="83" t="s">
        <v>1830</v>
      </c>
      <c r="AD419" s="83">
        <v>6677.9</v>
      </c>
      <c r="AE419" s="83">
        <v>15684.7</v>
      </c>
      <c r="AF419" s="83">
        <v>211408.3</v>
      </c>
      <c r="AG419" s="83">
        <v>88135</v>
      </c>
      <c r="AH419" s="83">
        <v>8034.5</v>
      </c>
      <c r="AI419" s="83">
        <v>17113.3</v>
      </c>
      <c r="AJ419" s="132"/>
      <c r="AK419" s="132"/>
      <c r="AL419" s="132"/>
      <c r="AM419" s="132"/>
      <c r="AN419" s="132"/>
      <c r="AO419" s="132"/>
      <c r="AP419" s="132"/>
      <c r="AQ419" s="132"/>
      <c r="AR419" s="132"/>
      <c r="AS419" s="132"/>
      <c r="AT419" s="132"/>
      <c r="AU419" s="132"/>
      <c r="AV419" s="132"/>
      <c r="AW419" s="132"/>
      <c r="AX419" s="132"/>
      <c r="AY419" s="132"/>
      <c r="AZ419" s="132"/>
      <c r="BA419" s="132"/>
      <c r="BB419" s="132"/>
      <c r="BC419" s="132"/>
      <c r="BD419" s="132"/>
      <c r="BE419" s="132"/>
      <c r="BF419" s="132"/>
      <c r="BG419" s="132"/>
      <c r="BH419" s="132"/>
      <c r="BI419" s="132"/>
      <c r="BJ419" s="132"/>
      <c r="BK419" s="132"/>
      <c r="BL419" s="132"/>
      <c r="BM419" s="132"/>
      <c r="BN419" s="132"/>
      <c r="BO419" s="132"/>
      <c r="BP419" s="132"/>
      <c r="BQ419" s="132"/>
      <c r="BR419" s="132"/>
      <c r="BS419" s="132"/>
      <c r="BT419" s="132"/>
      <c r="BU419" s="132"/>
      <c r="BV419" s="132"/>
      <c r="BW419" s="132"/>
      <c r="BX419" s="132"/>
      <c r="BY419" s="132"/>
      <c r="BZ419" s="132"/>
    </row>
    <row r="420" spans="1:78" ht="45.75" customHeight="1">
      <c r="A420" s="134">
        <v>414</v>
      </c>
      <c r="B420" s="134" t="s">
        <v>1296</v>
      </c>
      <c r="C420" s="2">
        <v>42485</v>
      </c>
      <c r="D420" s="134" t="s">
        <v>446</v>
      </c>
      <c r="E420" s="134" t="s">
        <v>66</v>
      </c>
      <c r="F420" s="134" t="s">
        <v>1831</v>
      </c>
      <c r="G420" s="3" t="s">
        <v>1816</v>
      </c>
      <c r="H420" s="2">
        <v>41549</v>
      </c>
      <c r="I420" s="3" t="s">
        <v>1817</v>
      </c>
      <c r="J420" s="134" t="s">
        <v>108</v>
      </c>
      <c r="K420" s="4" t="s">
        <v>1818</v>
      </c>
      <c r="L420" s="8" t="s">
        <v>76</v>
      </c>
      <c r="M420" s="83" t="s">
        <v>78</v>
      </c>
      <c r="N420" s="83" t="s">
        <v>1832</v>
      </c>
      <c r="O420" s="83">
        <v>239459</v>
      </c>
      <c r="P420" s="83" t="s">
        <v>78</v>
      </c>
      <c r="Q420" s="83" t="s">
        <v>1833</v>
      </c>
      <c r="R420" s="83" t="s">
        <v>78</v>
      </c>
      <c r="S420" s="83" t="s">
        <v>78</v>
      </c>
      <c r="T420" s="83" t="s">
        <v>78</v>
      </c>
      <c r="U420" s="83" t="s">
        <v>1833</v>
      </c>
      <c r="V420" s="83" t="s">
        <v>78</v>
      </c>
      <c r="W420" s="83">
        <v>1432000</v>
      </c>
      <c r="X420" s="83" t="s">
        <v>78</v>
      </c>
      <c r="Y420" s="83" t="s">
        <v>1833</v>
      </c>
      <c r="Z420" s="83" t="s">
        <v>78</v>
      </c>
      <c r="AA420" s="83">
        <v>67140</v>
      </c>
      <c r="AB420" s="83" t="s">
        <v>78</v>
      </c>
      <c r="AC420" s="83" t="s">
        <v>1833</v>
      </c>
      <c r="AD420" s="83" t="s">
        <v>78</v>
      </c>
      <c r="AE420" s="83">
        <v>67140</v>
      </c>
      <c r="AF420" s="83" t="s">
        <v>78</v>
      </c>
      <c r="AG420" s="83" t="s">
        <v>1833</v>
      </c>
      <c r="AH420" s="83" t="s">
        <v>78</v>
      </c>
      <c r="AI420" s="83">
        <v>282000</v>
      </c>
      <c r="AJ420" s="132"/>
      <c r="AK420" s="132"/>
      <c r="AL420" s="132"/>
      <c r="AM420" s="132" t="s">
        <v>113</v>
      </c>
      <c r="AN420" s="132"/>
      <c r="AO420" s="132"/>
      <c r="AP420" s="132"/>
      <c r="AQ420" s="132"/>
      <c r="AR420" s="132"/>
      <c r="AS420" s="132"/>
      <c r="AT420" s="132"/>
      <c r="AU420" s="132"/>
      <c r="AV420" s="132"/>
      <c r="AW420" s="132"/>
      <c r="AX420" s="132"/>
      <c r="AY420" s="132"/>
      <c r="AZ420" s="132"/>
      <c r="BA420" s="132"/>
      <c r="BB420" s="132"/>
      <c r="BC420" s="132"/>
      <c r="BD420" s="132"/>
      <c r="BE420" s="132"/>
      <c r="BF420" s="132"/>
      <c r="BG420" s="132"/>
      <c r="BH420" s="132"/>
      <c r="BI420" s="132"/>
      <c r="BJ420" s="132"/>
      <c r="BK420" s="132"/>
      <c r="BL420" s="132"/>
      <c r="BM420" s="132"/>
      <c r="BN420" s="132"/>
      <c r="BO420" s="132"/>
      <c r="BP420" s="132"/>
      <c r="BQ420" s="132"/>
      <c r="BR420" s="132"/>
      <c r="BS420" s="132"/>
      <c r="BT420" s="132"/>
      <c r="BU420" s="132"/>
      <c r="BV420" s="132"/>
      <c r="BW420" s="132"/>
      <c r="BX420" s="132"/>
      <c r="BY420" s="132"/>
      <c r="BZ420" s="132"/>
    </row>
    <row r="421" spans="1:78" ht="45.75" customHeight="1">
      <c r="A421" s="134">
        <v>415</v>
      </c>
      <c r="B421" s="134" t="s">
        <v>1296</v>
      </c>
      <c r="C421" s="2">
        <v>42485</v>
      </c>
      <c r="D421" s="134" t="s">
        <v>446</v>
      </c>
      <c r="E421" s="134" t="s">
        <v>66</v>
      </c>
      <c r="F421" s="134" t="s">
        <v>1834</v>
      </c>
      <c r="G421" s="3" t="s">
        <v>1816</v>
      </c>
      <c r="H421" s="2">
        <v>41549</v>
      </c>
      <c r="I421" s="3" t="s">
        <v>1817</v>
      </c>
      <c r="J421" s="134" t="s">
        <v>374</v>
      </c>
      <c r="K421" s="4" t="s">
        <v>1818</v>
      </c>
      <c r="L421" s="8" t="s">
        <v>76</v>
      </c>
      <c r="M421" s="83">
        <v>171565.1</v>
      </c>
      <c r="N421" s="83">
        <v>23467.9</v>
      </c>
      <c r="O421" s="83">
        <v>611000</v>
      </c>
      <c r="P421" s="83">
        <v>34053.1</v>
      </c>
      <c r="Q421" s="83">
        <v>4667.8999999999996</v>
      </c>
      <c r="R421" s="83" t="s">
        <v>78</v>
      </c>
      <c r="S421" s="83">
        <v>122200</v>
      </c>
      <c r="T421" s="83" t="s">
        <v>1835</v>
      </c>
      <c r="U421" s="83">
        <v>4700</v>
      </c>
      <c r="V421" s="83" t="s">
        <v>78</v>
      </c>
      <c r="W421" s="83">
        <v>122200</v>
      </c>
      <c r="X421" s="83" t="s">
        <v>1835</v>
      </c>
      <c r="Y421" s="83">
        <v>4700</v>
      </c>
      <c r="Z421" s="83" t="s">
        <v>78</v>
      </c>
      <c r="AA421" s="83">
        <v>122200</v>
      </c>
      <c r="AB421" s="83" t="s">
        <v>1835</v>
      </c>
      <c r="AC421" s="83">
        <v>4700</v>
      </c>
      <c r="AD421" s="83" t="s">
        <v>78</v>
      </c>
      <c r="AE421" s="83">
        <v>122200</v>
      </c>
      <c r="AF421" s="83" t="s">
        <v>1835</v>
      </c>
      <c r="AG421" s="83">
        <v>4700</v>
      </c>
      <c r="AH421" s="83" t="s">
        <v>78</v>
      </c>
      <c r="AI421" s="83">
        <v>122200</v>
      </c>
      <c r="AJ421" s="132"/>
      <c r="AK421" s="132"/>
      <c r="AL421" s="132"/>
      <c r="AM421" s="132"/>
      <c r="AN421" s="132"/>
      <c r="AO421" s="132"/>
      <c r="AP421" s="132"/>
      <c r="AQ421" s="132"/>
      <c r="AR421" s="132"/>
      <c r="AS421" s="132" t="s">
        <v>113</v>
      </c>
      <c r="AT421" s="132"/>
      <c r="AU421" s="132"/>
      <c r="AV421" s="132"/>
      <c r="AW421" s="132"/>
      <c r="AX421" s="132"/>
      <c r="AY421" s="132"/>
      <c r="AZ421" s="132"/>
      <c r="BA421" s="132"/>
      <c r="BB421" s="132"/>
      <c r="BC421" s="132"/>
      <c r="BD421" s="132"/>
      <c r="BE421" s="132"/>
      <c r="BF421" s="132"/>
      <c r="BG421" s="132"/>
      <c r="BH421" s="132"/>
      <c r="BI421" s="132"/>
      <c r="BJ421" s="132"/>
      <c r="BK421" s="132"/>
      <c r="BL421" s="132"/>
      <c r="BM421" s="132"/>
      <c r="BN421" s="132"/>
      <c r="BO421" s="132"/>
      <c r="BP421" s="132"/>
      <c r="BQ421" s="132"/>
      <c r="BR421" s="132"/>
      <c r="BS421" s="132"/>
      <c r="BT421" s="132"/>
      <c r="BU421" s="132"/>
      <c r="BV421" s="132"/>
      <c r="BW421" s="132"/>
      <c r="BX421" s="132"/>
      <c r="BY421" s="132"/>
      <c r="BZ421" s="132"/>
    </row>
    <row r="422" spans="1:78" ht="45.75" customHeight="1">
      <c r="A422" s="134">
        <v>416</v>
      </c>
      <c r="B422" s="134" t="s">
        <v>1296</v>
      </c>
      <c r="C422" s="2">
        <v>42485</v>
      </c>
      <c r="D422" s="134" t="s">
        <v>446</v>
      </c>
      <c r="E422" s="134" t="s">
        <v>66</v>
      </c>
      <c r="F422" s="134" t="s">
        <v>1836</v>
      </c>
      <c r="G422" s="3" t="s">
        <v>1816</v>
      </c>
      <c r="H422" s="2">
        <v>41549</v>
      </c>
      <c r="I422" s="3" t="s">
        <v>1817</v>
      </c>
      <c r="J422" s="134" t="s">
        <v>374</v>
      </c>
      <c r="K422" s="4" t="s">
        <v>1818</v>
      </c>
      <c r="L422" s="8" t="s">
        <v>76</v>
      </c>
      <c r="M422" s="83">
        <v>111289</v>
      </c>
      <c r="N422" s="83">
        <v>9600</v>
      </c>
      <c r="O422" s="83">
        <v>642081</v>
      </c>
      <c r="P422" s="83">
        <v>22257.8</v>
      </c>
      <c r="Q422" s="83">
        <v>1920</v>
      </c>
      <c r="R422" s="83" t="s">
        <v>78</v>
      </c>
      <c r="S422" s="83">
        <v>128416.2</v>
      </c>
      <c r="T422" s="83">
        <v>22257.8</v>
      </c>
      <c r="U422" s="83">
        <v>1920</v>
      </c>
      <c r="V422" s="83" t="s">
        <v>78</v>
      </c>
      <c r="W422" s="83">
        <v>128416.2</v>
      </c>
      <c r="X422" s="83">
        <v>22257.8</v>
      </c>
      <c r="Y422" s="83">
        <v>1920</v>
      </c>
      <c r="Z422" s="83" t="s">
        <v>78</v>
      </c>
      <c r="AA422" s="83">
        <v>128416.2</v>
      </c>
      <c r="AB422" s="83">
        <v>22257.8</v>
      </c>
      <c r="AC422" s="83">
        <v>1920</v>
      </c>
      <c r="AD422" s="83" t="s">
        <v>78</v>
      </c>
      <c r="AE422" s="83">
        <v>128416.2</v>
      </c>
      <c r="AF422" s="83">
        <v>22257.8</v>
      </c>
      <c r="AG422" s="83">
        <v>1920</v>
      </c>
      <c r="AH422" s="83" t="s">
        <v>78</v>
      </c>
      <c r="AI422" s="83">
        <v>128416.2</v>
      </c>
      <c r="AJ422" s="132"/>
      <c r="AK422" s="132" t="s">
        <v>113</v>
      </c>
      <c r="AL422" s="132"/>
      <c r="AM422" s="132"/>
      <c r="AN422" s="132"/>
      <c r="AO422" s="132"/>
      <c r="AP422" s="132"/>
      <c r="AQ422" s="132"/>
      <c r="AR422" s="132"/>
      <c r="AS422" s="132"/>
      <c r="AT422" s="132"/>
      <c r="AU422" s="132"/>
      <c r="AV422" s="132"/>
      <c r="AW422" s="132"/>
      <c r="AX422" s="132"/>
      <c r="AY422" s="132"/>
      <c r="AZ422" s="132"/>
      <c r="BA422" s="132"/>
      <c r="BB422" s="132"/>
      <c r="BC422" s="132"/>
      <c r="BD422" s="132"/>
      <c r="BE422" s="132"/>
      <c r="BF422" s="132"/>
      <c r="BG422" s="132"/>
      <c r="BH422" s="132"/>
      <c r="BI422" s="132"/>
      <c r="BJ422" s="132"/>
      <c r="BK422" s="132"/>
      <c r="BL422" s="132"/>
      <c r="BM422" s="132" t="s">
        <v>113</v>
      </c>
      <c r="BN422" s="132"/>
      <c r="BO422" s="132"/>
      <c r="BP422" s="132"/>
      <c r="BQ422" s="132"/>
      <c r="BR422" s="132"/>
      <c r="BS422" s="132"/>
      <c r="BT422" s="132"/>
      <c r="BU422" s="132"/>
      <c r="BV422" s="132"/>
      <c r="BW422" s="132"/>
      <c r="BX422" s="132"/>
      <c r="BY422" s="132"/>
      <c r="BZ422" s="132"/>
    </row>
    <row r="423" spans="1:78" ht="45.75" customHeight="1">
      <c r="A423" s="134">
        <v>417</v>
      </c>
      <c r="B423" s="134" t="s">
        <v>1296</v>
      </c>
      <c r="C423" s="2">
        <v>42485</v>
      </c>
      <c r="D423" s="134" t="s">
        <v>446</v>
      </c>
      <c r="E423" s="134" t="s">
        <v>66</v>
      </c>
      <c r="F423" s="134" t="s">
        <v>1837</v>
      </c>
      <c r="G423" s="3" t="s">
        <v>1816</v>
      </c>
      <c r="H423" s="2">
        <v>41549</v>
      </c>
      <c r="I423" s="3" t="s">
        <v>1817</v>
      </c>
      <c r="J423" s="134" t="s">
        <v>374</v>
      </c>
      <c r="K423" s="4" t="s">
        <v>1818</v>
      </c>
      <c r="L423" s="8" t="s">
        <v>76</v>
      </c>
      <c r="M423" s="83">
        <v>462178.3</v>
      </c>
      <c r="N423" s="83">
        <v>39604</v>
      </c>
      <c r="O423" s="83">
        <v>3323374.1</v>
      </c>
      <c r="P423" s="83">
        <v>129699.6</v>
      </c>
      <c r="Q423" s="83">
        <v>6121.7</v>
      </c>
      <c r="R423" s="83" t="s">
        <v>78</v>
      </c>
      <c r="S423" s="83" t="s">
        <v>1838</v>
      </c>
      <c r="T423" s="83">
        <v>76666</v>
      </c>
      <c r="U423" s="83" t="s">
        <v>1839</v>
      </c>
      <c r="V423" s="83" t="s">
        <v>78</v>
      </c>
      <c r="W423" s="83" t="s">
        <v>1840</v>
      </c>
      <c r="X423" s="83">
        <v>81900.5</v>
      </c>
      <c r="Y423" s="83">
        <v>8400</v>
      </c>
      <c r="Z423" s="83" t="s">
        <v>78</v>
      </c>
      <c r="AA423" s="83">
        <v>697883.6</v>
      </c>
      <c r="AB423" s="83">
        <v>86956.1</v>
      </c>
      <c r="AC423" s="83" t="s">
        <v>1841</v>
      </c>
      <c r="AD423" s="83" t="s">
        <v>78</v>
      </c>
      <c r="AE423" s="83" t="s">
        <v>1842</v>
      </c>
      <c r="AF423" s="83">
        <v>86956.1</v>
      </c>
      <c r="AG423" s="83" t="s">
        <v>1841</v>
      </c>
      <c r="AH423" s="83" t="s">
        <v>78</v>
      </c>
      <c r="AI423" s="83" t="s">
        <v>1842</v>
      </c>
      <c r="AJ423" s="132"/>
      <c r="AK423" s="132"/>
      <c r="AL423" s="132"/>
      <c r="AM423" s="132"/>
      <c r="AN423" s="132"/>
      <c r="AO423" s="132"/>
      <c r="AP423" s="132"/>
      <c r="AQ423" s="132"/>
      <c r="AR423" s="132"/>
      <c r="AS423" s="132"/>
      <c r="AT423" s="132" t="s">
        <v>113</v>
      </c>
      <c r="AU423" s="132"/>
      <c r="AV423" s="132"/>
      <c r="AW423" s="132"/>
      <c r="AX423" s="132"/>
      <c r="AY423" s="132"/>
      <c r="AZ423" s="132"/>
      <c r="BA423" s="132"/>
      <c r="BB423" s="132"/>
      <c r="BC423" s="132"/>
      <c r="BD423" s="132"/>
      <c r="BE423" s="132"/>
      <c r="BF423" s="132"/>
      <c r="BG423" s="132"/>
      <c r="BH423" s="132"/>
      <c r="BI423" s="132"/>
      <c r="BJ423" s="132"/>
      <c r="BK423" s="132"/>
      <c r="BL423" s="132" t="s">
        <v>113</v>
      </c>
      <c r="BM423" s="132" t="s">
        <v>113</v>
      </c>
      <c r="BN423" s="132"/>
      <c r="BO423" s="132"/>
      <c r="BP423" s="132"/>
      <c r="BQ423" s="132"/>
      <c r="BR423" s="132"/>
      <c r="BS423" s="132"/>
      <c r="BT423" s="132"/>
      <c r="BU423" s="132"/>
      <c r="BV423" s="132"/>
      <c r="BW423" s="132"/>
      <c r="BX423" s="132"/>
      <c r="BY423" s="132"/>
      <c r="BZ423" s="132"/>
    </row>
    <row r="424" spans="1:78" ht="45.75" customHeight="1">
      <c r="A424" s="134">
        <v>418</v>
      </c>
      <c r="B424" s="134" t="s">
        <v>1296</v>
      </c>
      <c r="C424" s="2">
        <v>42485</v>
      </c>
      <c r="D424" s="134" t="s">
        <v>446</v>
      </c>
      <c r="E424" s="134" t="s">
        <v>66</v>
      </c>
      <c r="F424" s="134" t="s">
        <v>1843</v>
      </c>
      <c r="G424" s="3" t="s">
        <v>1816</v>
      </c>
      <c r="H424" s="2">
        <v>41549</v>
      </c>
      <c r="I424" s="3" t="s">
        <v>1817</v>
      </c>
      <c r="J424" s="134" t="s">
        <v>374</v>
      </c>
      <c r="K424" s="4" t="s">
        <v>1818</v>
      </c>
      <c r="L424" s="8" t="s">
        <v>76</v>
      </c>
      <c r="M424" s="83">
        <v>1710000</v>
      </c>
      <c r="N424" s="83">
        <v>119750</v>
      </c>
      <c r="O424" s="83" t="s">
        <v>1844</v>
      </c>
      <c r="P424" s="83">
        <v>190000</v>
      </c>
      <c r="Q424" s="83">
        <v>10000</v>
      </c>
      <c r="R424" s="83" t="s">
        <v>78</v>
      </c>
      <c r="S424" s="83">
        <v>1705053</v>
      </c>
      <c r="T424" s="83">
        <v>380000</v>
      </c>
      <c r="U424" s="83" t="s">
        <v>1845</v>
      </c>
      <c r="V424" s="83" t="s">
        <v>78</v>
      </c>
      <c r="W424" s="83">
        <v>402107</v>
      </c>
      <c r="X424" s="83">
        <v>380000</v>
      </c>
      <c r="Y424" s="83">
        <v>49750</v>
      </c>
      <c r="Z424" s="83" t="s">
        <v>78</v>
      </c>
      <c r="AA424" s="83">
        <v>1876357</v>
      </c>
      <c r="AB424" s="83">
        <v>380000</v>
      </c>
      <c r="AC424" s="83">
        <v>20000</v>
      </c>
      <c r="AD424" s="83" t="s">
        <v>78</v>
      </c>
      <c r="AE424" s="83">
        <v>402107</v>
      </c>
      <c r="AF424" s="83">
        <v>380000</v>
      </c>
      <c r="AG424" s="83">
        <v>20000</v>
      </c>
      <c r="AH424" s="83" t="s">
        <v>78</v>
      </c>
      <c r="AI424" s="83">
        <v>402107</v>
      </c>
      <c r="AJ424" s="132" t="s">
        <v>113</v>
      </c>
      <c r="AK424" s="132"/>
      <c r="AL424" s="132"/>
      <c r="AM424" s="132"/>
      <c r="AN424" s="132"/>
      <c r="AO424" s="132"/>
      <c r="AP424" s="132"/>
      <c r="AQ424" s="132"/>
      <c r="AR424" s="132"/>
      <c r="AS424" s="132"/>
      <c r="AT424" s="132"/>
      <c r="AU424" s="132"/>
      <c r="AV424" s="132"/>
      <c r="AW424" s="132"/>
      <c r="AX424" s="132"/>
      <c r="AY424" s="132"/>
      <c r="AZ424" s="132"/>
      <c r="BA424" s="132"/>
      <c r="BB424" s="132"/>
      <c r="BC424" s="132"/>
      <c r="BD424" s="132"/>
      <c r="BE424" s="132"/>
      <c r="BF424" s="132"/>
      <c r="BG424" s="132"/>
      <c r="BH424" s="132"/>
      <c r="BI424" s="132"/>
      <c r="BJ424" s="132"/>
      <c r="BK424" s="132"/>
      <c r="BL424" s="132"/>
      <c r="BM424" s="132"/>
      <c r="BN424" s="132"/>
      <c r="BO424" s="132"/>
      <c r="BP424" s="132"/>
      <c r="BQ424" s="132"/>
      <c r="BR424" s="132"/>
      <c r="BS424" s="132"/>
      <c r="BT424" s="132"/>
      <c r="BU424" s="132"/>
      <c r="BV424" s="132"/>
      <c r="BW424" s="132"/>
      <c r="BX424" s="132"/>
      <c r="BY424" s="132"/>
      <c r="BZ424" s="132"/>
    </row>
    <row r="425" spans="1:78" ht="45.75" customHeight="1">
      <c r="A425" s="134">
        <v>419</v>
      </c>
      <c r="B425" s="134" t="s">
        <v>1296</v>
      </c>
      <c r="C425" s="2">
        <v>42485</v>
      </c>
      <c r="D425" s="134" t="s">
        <v>446</v>
      </c>
      <c r="E425" s="134" t="s">
        <v>66</v>
      </c>
      <c r="F425" s="134" t="s">
        <v>1846</v>
      </c>
      <c r="G425" s="3" t="s">
        <v>1816</v>
      </c>
      <c r="H425" s="2">
        <v>41549</v>
      </c>
      <c r="I425" s="3" t="s">
        <v>1817</v>
      </c>
      <c r="J425" s="134" t="s">
        <v>374</v>
      </c>
      <c r="K425" s="4" t="s">
        <v>1818</v>
      </c>
      <c r="L425" s="8" t="s">
        <v>76</v>
      </c>
      <c r="M425" s="83">
        <v>124099.9</v>
      </c>
      <c r="N425" s="83">
        <v>220209.3</v>
      </c>
      <c r="O425" s="83" t="s">
        <v>1847</v>
      </c>
      <c r="P425" s="83" t="s">
        <v>78</v>
      </c>
      <c r="Q425" s="83">
        <v>24000</v>
      </c>
      <c r="R425" s="83" t="s">
        <v>78</v>
      </c>
      <c r="S425" s="83" t="s">
        <v>78</v>
      </c>
      <c r="T425" s="83" t="s">
        <v>78</v>
      </c>
      <c r="U425" s="83">
        <v>34000</v>
      </c>
      <c r="V425" s="83" t="s">
        <v>78</v>
      </c>
      <c r="W425" s="83" t="s">
        <v>78</v>
      </c>
      <c r="X425" s="83" t="s">
        <v>78</v>
      </c>
      <c r="Y425" s="83">
        <v>31872.7</v>
      </c>
      <c r="Z425" s="83" t="s">
        <v>78</v>
      </c>
      <c r="AA425" s="83" t="s">
        <v>78</v>
      </c>
      <c r="AB425" s="83" t="s">
        <v>78</v>
      </c>
      <c r="AC425" s="83">
        <v>40000</v>
      </c>
      <c r="AD425" s="83" t="s">
        <v>78</v>
      </c>
      <c r="AE425" s="83" t="s">
        <v>78</v>
      </c>
      <c r="AF425" s="83">
        <v>9500</v>
      </c>
      <c r="AG425" s="83" t="s">
        <v>1848</v>
      </c>
      <c r="AH425" s="83" t="s">
        <v>78</v>
      </c>
      <c r="AI425" s="83">
        <v>9340</v>
      </c>
      <c r="AJ425" s="132"/>
      <c r="AK425" s="132"/>
      <c r="AL425" s="132"/>
      <c r="AM425" s="132" t="s">
        <v>113</v>
      </c>
      <c r="AN425" s="132"/>
      <c r="AO425" s="132"/>
      <c r="AP425" s="132"/>
      <c r="AQ425" s="132"/>
      <c r="AR425" s="132" t="s">
        <v>113</v>
      </c>
      <c r="AS425" s="132"/>
      <c r="AT425" s="132"/>
      <c r="AU425" s="132"/>
      <c r="AV425" s="132"/>
      <c r="AW425" s="132"/>
      <c r="AX425" s="132"/>
      <c r="AY425" s="132"/>
      <c r="AZ425" s="132"/>
      <c r="BA425" s="132"/>
      <c r="BB425" s="132"/>
      <c r="BC425" s="132"/>
      <c r="BD425" s="132"/>
      <c r="BE425" s="132"/>
      <c r="BF425" s="132"/>
      <c r="BG425" s="132"/>
      <c r="BH425" s="132"/>
      <c r="BI425" s="132"/>
      <c r="BJ425" s="132"/>
      <c r="BK425" s="132"/>
      <c r="BL425" s="132"/>
      <c r="BM425" s="132"/>
      <c r="BN425" s="132"/>
      <c r="BO425" s="132"/>
      <c r="BP425" s="132"/>
      <c r="BQ425" s="132"/>
      <c r="BR425" s="132"/>
      <c r="BS425" s="132"/>
      <c r="BT425" s="132"/>
      <c r="BU425" s="132"/>
      <c r="BV425" s="132"/>
      <c r="BW425" s="132"/>
      <c r="BX425" s="132"/>
      <c r="BY425" s="132"/>
      <c r="BZ425" s="132"/>
    </row>
    <row r="426" spans="1:78" ht="45.75" customHeight="1">
      <c r="A426" s="134">
        <v>420</v>
      </c>
      <c r="B426" s="134" t="s">
        <v>1296</v>
      </c>
      <c r="C426" s="2">
        <v>42485</v>
      </c>
      <c r="D426" s="134" t="s">
        <v>446</v>
      </c>
      <c r="E426" s="134" t="s">
        <v>66</v>
      </c>
      <c r="F426" s="134" t="s">
        <v>1849</v>
      </c>
      <c r="G426" s="3" t="s">
        <v>1816</v>
      </c>
      <c r="H426" s="2">
        <v>41549</v>
      </c>
      <c r="I426" s="3" t="s">
        <v>1817</v>
      </c>
      <c r="J426" s="134" t="s">
        <v>374</v>
      </c>
      <c r="K426" s="4" t="s">
        <v>1818</v>
      </c>
      <c r="L426" s="8" t="s">
        <v>76</v>
      </c>
      <c r="M426" s="83">
        <v>1156814.1000000001</v>
      </c>
      <c r="N426" s="83" t="s">
        <v>1850</v>
      </c>
      <c r="O426" s="83">
        <v>7239885.4000000004</v>
      </c>
      <c r="P426" s="83">
        <v>302097.09999999998</v>
      </c>
      <c r="Q426" s="83" t="s">
        <v>1851</v>
      </c>
      <c r="R426" s="83" t="s">
        <v>78</v>
      </c>
      <c r="S426" s="83">
        <v>1368428.9</v>
      </c>
      <c r="T426" s="83">
        <v>196019</v>
      </c>
      <c r="U426" s="83">
        <v>10316.799999999999</v>
      </c>
      <c r="V426" s="83" t="s">
        <v>78</v>
      </c>
      <c r="W426" s="83">
        <v>1459853.5</v>
      </c>
      <c r="X426" s="83" t="s">
        <v>1852</v>
      </c>
      <c r="Y426" s="83" t="s">
        <v>1853</v>
      </c>
      <c r="Z426" s="83" t="s">
        <v>78</v>
      </c>
      <c r="AA426" s="83">
        <v>1452823</v>
      </c>
      <c r="AB426" s="83">
        <v>228000</v>
      </c>
      <c r="AC426" s="83" t="s">
        <v>1854</v>
      </c>
      <c r="AD426" s="83" t="s">
        <v>78</v>
      </c>
      <c r="AE426" s="83">
        <v>1479390</v>
      </c>
      <c r="AF426" s="83">
        <v>228000</v>
      </c>
      <c r="AG426" s="83" t="s">
        <v>1854</v>
      </c>
      <c r="AH426" s="83" t="s">
        <v>78</v>
      </c>
      <c r="AI426" s="83">
        <v>1479390</v>
      </c>
      <c r="AJ426" s="132"/>
      <c r="AK426" s="132" t="s">
        <v>113</v>
      </c>
      <c r="AL426" s="132"/>
      <c r="AM426" s="132"/>
      <c r="AN426" s="132"/>
      <c r="AO426" s="132"/>
      <c r="AP426" s="132"/>
      <c r="AQ426" s="132"/>
      <c r="AR426" s="132"/>
      <c r="AS426" s="132"/>
      <c r="AT426" s="132"/>
      <c r="AU426" s="132"/>
      <c r="AV426" s="132"/>
      <c r="AW426" s="132"/>
      <c r="AX426" s="132"/>
      <c r="AY426" s="132"/>
      <c r="AZ426" s="132"/>
      <c r="BA426" s="132"/>
      <c r="BB426" s="132"/>
      <c r="BC426" s="132"/>
      <c r="BD426" s="132"/>
      <c r="BE426" s="132"/>
      <c r="BF426" s="132"/>
      <c r="BG426" s="132"/>
      <c r="BH426" s="132"/>
      <c r="BI426" s="132"/>
      <c r="BJ426" s="132"/>
      <c r="BK426" s="132" t="s">
        <v>113</v>
      </c>
      <c r="BL426" s="132"/>
      <c r="BM426" s="132"/>
      <c r="BN426" s="132"/>
      <c r="BO426" s="132"/>
      <c r="BP426" s="132"/>
      <c r="BQ426" s="132"/>
      <c r="BR426" s="132"/>
      <c r="BS426" s="132"/>
      <c r="BT426" s="132"/>
      <c r="BU426" s="132"/>
      <c r="BV426" s="132"/>
      <c r="BW426" s="132"/>
      <c r="BX426" s="132"/>
      <c r="BY426" s="132"/>
      <c r="BZ426" s="132"/>
    </row>
    <row r="427" spans="1:78" ht="45.75" customHeight="1">
      <c r="A427" s="134">
        <v>421</v>
      </c>
      <c r="B427" s="134" t="s">
        <v>1304</v>
      </c>
      <c r="C427" s="2">
        <v>42485</v>
      </c>
      <c r="D427" s="134" t="s">
        <v>446</v>
      </c>
      <c r="E427" s="134" t="s">
        <v>66</v>
      </c>
      <c r="F427" s="134" t="s">
        <v>749</v>
      </c>
      <c r="G427" s="3" t="s">
        <v>1855</v>
      </c>
      <c r="H427" s="2">
        <v>41556</v>
      </c>
      <c r="I427" s="3" t="s">
        <v>1856</v>
      </c>
      <c r="J427" s="134" t="s">
        <v>374</v>
      </c>
      <c r="K427" s="4" t="s">
        <v>1857</v>
      </c>
      <c r="L427" s="8" t="s">
        <v>76</v>
      </c>
      <c r="M427" s="83">
        <v>3085.7</v>
      </c>
      <c r="N427" s="83">
        <v>163860.6</v>
      </c>
      <c r="O427" s="83">
        <v>20053.2</v>
      </c>
      <c r="P427" s="83">
        <v>3085.7</v>
      </c>
      <c r="Q427" s="83">
        <v>31220.6</v>
      </c>
      <c r="R427" s="83" t="s">
        <v>78</v>
      </c>
      <c r="S427" s="83">
        <v>2969.2</v>
      </c>
      <c r="T427" s="83" t="s">
        <v>78</v>
      </c>
      <c r="U427" s="83">
        <v>33160</v>
      </c>
      <c r="V427" s="83" t="s">
        <v>78</v>
      </c>
      <c r="W427" s="83">
        <v>4271</v>
      </c>
      <c r="X427" s="83" t="s">
        <v>78</v>
      </c>
      <c r="Y427" s="83">
        <v>33160</v>
      </c>
      <c r="Z427" s="83" t="s">
        <v>78</v>
      </c>
      <c r="AA427" s="83">
        <v>4271</v>
      </c>
      <c r="AB427" s="83" t="s">
        <v>78</v>
      </c>
      <c r="AC427" s="83">
        <v>33160</v>
      </c>
      <c r="AD427" s="83" t="s">
        <v>78</v>
      </c>
      <c r="AE427" s="83">
        <v>4271</v>
      </c>
      <c r="AF427" s="83" t="s">
        <v>78</v>
      </c>
      <c r="AG427" s="83">
        <v>33160</v>
      </c>
      <c r="AH427" s="83" t="s">
        <v>78</v>
      </c>
      <c r="AI427" s="83">
        <v>4271</v>
      </c>
      <c r="AJ427" s="132" t="s">
        <v>113</v>
      </c>
      <c r="AK427" s="132" t="s">
        <v>113</v>
      </c>
      <c r="AL427" s="132"/>
      <c r="AM427" s="132"/>
      <c r="AN427" s="132" t="s">
        <v>113</v>
      </c>
      <c r="AO427" s="132"/>
      <c r="AP427" s="132"/>
      <c r="AQ427" s="132"/>
      <c r="AR427" s="132"/>
      <c r="AS427" s="132" t="s">
        <v>113</v>
      </c>
      <c r="AT427" s="132" t="s">
        <v>113</v>
      </c>
      <c r="AU427" s="132"/>
      <c r="AV427" s="132" t="s">
        <v>113</v>
      </c>
      <c r="AW427" s="132" t="s">
        <v>113</v>
      </c>
      <c r="AX427" s="132" t="s">
        <v>113</v>
      </c>
      <c r="AY427" s="132" t="s">
        <v>113</v>
      </c>
      <c r="AZ427" s="132"/>
      <c r="BA427" s="132"/>
      <c r="BB427" s="132"/>
      <c r="BC427" s="132"/>
      <c r="BD427" s="132"/>
      <c r="BE427" s="132"/>
      <c r="BF427" s="132"/>
      <c r="BG427" s="132"/>
      <c r="BH427" s="132"/>
      <c r="BI427" s="132"/>
      <c r="BJ427" s="132"/>
      <c r="BK427" s="132"/>
      <c r="BL427" s="132"/>
      <c r="BM427" s="132"/>
      <c r="BN427" s="132"/>
      <c r="BO427" s="132"/>
      <c r="BP427" s="132"/>
      <c r="BQ427" s="132"/>
      <c r="BR427" s="132"/>
      <c r="BS427" s="132"/>
      <c r="BT427" s="132"/>
      <c r="BU427" s="132"/>
      <c r="BV427" s="132"/>
      <c r="BW427" s="132"/>
      <c r="BX427" s="132"/>
      <c r="BY427" s="132"/>
      <c r="BZ427" s="132"/>
    </row>
    <row r="428" spans="1:78" ht="45.75" customHeight="1">
      <c r="A428" s="134">
        <v>422</v>
      </c>
      <c r="B428" s="134" t="s">
        <v>1304</v>
      </c>
      <c r="C428" s="2">
        <v>42485</v>
      </c>
      <c r="D428" s="134" t="s">
        <v>446</v>
      </c>
      <c r="E428" s="134" t="s">
        <v>66</v>
      </c>
      <c r="F428" s="134" t="s">
        <v>1858</v>
      </c>
      <c r="G428" s="3" t="s">
        <v>1855</v>
      </c>
      <c r="H428" s="2">
        <v>41556</v>
      </c>
      <c r="I428" s="3" t="s">
        <v>1856</v>
      </c>
      <c r="J428" s="134" t="s">
        <v>374</v>
      </c>
      <c r="K428" s="4" t="s">
        <v>1857</v>
      </c>
      <c r="L428" s="8" t="s">
        <v>76</v>
      </c>
      <c r="M428" s="83">
        <v>4569</v>
      </c>
      <c r="N428" s="83">
        <v>3464465.3</v>
      </c>
      <c r="O428" s="83">
        <v>740</v>
      </c>
      <c r="P428" s="83">
        <v>4569</v>
      </c>
      <c r="Q428" s="83">
        <v>695216.9</v>
      </c>
      <c r="R428" s="83" t="s">
        <v>78</v>
      </c>
      <c r="S428" s="83">
        <v>160</v>
      </c>
      <c r="T428" s="83" t="s">
        <v>78</v>
      </c>
      <c r="U428" s="83">
        <v>690809.4</v>
      </c>
      <c r="V428" s="83" t="s">
        <v>78</v>
      </c>
      <c r="W428" s="83">
        <v>100</v>
      </c>
      <c r="X428" s="83" t="s">
        <v>78</v>
      </c>
      <c r="Y428" s="83">
        <v>692813</v>
      </c>
      <c r="Z428" s="83" t="s">
        <v>78</v>
      </c>
      <c r="AA428" s="83">
        <v>160</v>
      </c>
      <c r="AB428" s="83" t="s">
        <v>78</v>
      </c>
      <c r="AC428" s="83">
        <v>692813</v>
      </c>
      <c r="AD428" s="83" t="s">
        <v>78</v>
      </c>
      <c r="AE428" s="83">
        <v>160</v>
      </c>
      <c r="AF428" s="83" t="s">
        <v>78</v>
      </c>
      <c r="AG428" s="83">
        <v>692813</v>
      </c>
      <c r="AH428" s="83" t="s">
        <v>78</v>
      </c>
      <c r="AI428" s="83">
        <v>160</v>
      </c>
      <c r="AJ428" s="132" t="s">
        <v>113</v>
      </c>
      <c r="AK428" s="132" t="s">
        <v>113</v>
      </c>
      <c r="AL428" s="132" t="s">
        <v>113</v>
      </c>
      <c r="AM428" s="132"/>
      <c r="AN428" s="132"/>
      <c r="AO428" s="132" t="s">
        <v>113</v>
      </c>
      <c r="AP428" s="132"/>
      <c r="AQ428" s="132"/>
      <c r="AR428" s="132"/>
      <c r="AS428" s="132"/>
      <c r="AT428" s="132"/>
      <c r="AU428" s="132"/>
      <c r="AV428" s="132"/>
      <c r="AW428" s="132"/>
      <c r="AX428" s="132"/>
      <c r="AY428" s="132"/>
      <c r="AZ428" s="132"/>
      <c r="BA428" s="132"/>
      <c r="BB428" s="132"/>
      <c r="BC428" s="132"/>
      <c r="BD428" s="132"/>
      <c r="BE428" s="132"/>
      <c r="BF428" s="132"/>
      <c r="BG428" s="132"/>
      <c r="BH428" s="132"/>
      <c r="BI428" s="132"/>
      <c r="BJ428" s="132"/>
      <c r="BK428" s="132" t="s">
        <v>113</v>
      </c>
      <c r="BL428" s="132" t="s">
        <v>113</v>
      </c>
      <c r="BM428" s="132" t="s">
        <v>113</v>
      </c>
      <c r="BN428" s="132"/>
      <c r="BO428" s="132" t="s">
        <v>113</v>
      </c>
      <c r="BP428" s="132" t="s">
        <v>113</v>
      </c>
      <c r="BQ428" s="132" t="s">
        <v>113</v>
      </c>
      <c r="BR428" s="132" t="s">
        <v>113</v>
      </c>
      <c r="BS428" s="132" t="s">
        <v>113</v>
      </c>
      <c r="BT428" s="132"/>
      <c r="BU428" s="132"/>
      <c r="BV428" s="132"/>
      <c r="BW428" s="132"/>
      <c r="BX428" s="132"/>
      <c r="BY428" s="132" t="s">
        <v>113</v>
      </c>
      <c r="BZ428" s="132"/>
    </row>
    <row r="429" spans="1:78" ht="45.75" customHeight="1">
      <c r="A429" s="134">
        <v>423</v>
      </c>
      <c r="B429" s="134" t="s">
        <v>1304</v>
      </c>
      <c r="C429" s="2">
        <v>42485</v>
      </c>
      <c r="D429" s="134" t="s">
        <v>446</v>
      </c>
      <c r="E429" s="134" t="s">
        <v>66</v>
      </c>
      <c r="F429" s="134" t="s">
        <v>466</v>
      </c>
      <c r="G429" s="3" t="s">
        <v>1855</v>
      </c>
      <c r="H429" s="2">
        <v>41556</v>
      </c>
      <c r="I429" s="3" t="s">
        <v>1856</v>
      </c>
      <c r="J429" s="134" t="s">
        <v>374</v>
      </c>
      <c r="K429" s="4" t="s">
        <v>1857</v>
      </c>
      <c r="L429" s="8" t="s">
        <v>76</v>
      </c>
      <c r="M429" s="83" t="s">
        <v>78</v>
      </c>
      <c r="N429" s="83">
        <v>54400</v>
      </c>
      <c r="O429" s="83" t="s">
        <v>78</v>
      </c>
      <c r="P429" s="83" t="s">
        <v>78</v>
      </c>
      <c r="Q429" s="83">
        <v>11180</v>
      </c>
      <c r="R429" s="83" t="s">
        <v>78</v>
      </c>
      <c r="S429" s="83" t="s">
        <v>78</v>
      </c>
      <c r="T429" s="83" t="s">
        <v>78</v>
      </c>
      <c r="U429" s="83">
        <v>10805</v>
      </c>
      <c r="V429" s="83" t="s">
        <v>78</v>
      </c>
      <c r="W429" s="83" t="s">
        <v>78</v>
      </c>
      <c r="X429" s="83" t="s">
        <v>78</v>
      </c>
      <c r="Y429" s="83">
        <v>10805</v>
      </c>
      <c r="Z429" s="83" t="s">
        <v>78</v>
      </c>
      <c r="AA429" s="83" t="s">
        <v>78</v>
      </c>
      <c r="AB429" s="83" t="s">
        <v>78</v>
      </c>
      <c r="AC429" s="83">
        <v>10805</v>
      </c>
      <c r="AD429" s="83" t="s">
        <v>78</v>
      </c>
      <c r="AE429" s="83" t="s">
        <v>78</v>
      </c>
      <c r="AF429" s="83" t="s">
        <v>78</v>
      </c>
      <c r="AG429" s="83">
        <v>10805</v>
      </c>
      <c r="AH429" s="83" t="s">
        <v>78</v>
      </c>
      <c r="AI429" s="83" t="s">
        <v>78</v>
      </c>
      <c r="AJ429" s="132"/>
      <c r="AK429" s="132" t="s">
        <v>113</v>
      </c>
      <c r="AL429" s="132"/>
      <c r="AM429" s="132"/>
      <c r="AN429" s="132"/>
      <c r="AO429" s="132"/>
      <c r="AP429" s="132"/>
      <c r="AQ429" s="132"/>
      <c r="AR429" s="132"/>
      <c r="AS429" s="132"/>
      <c r="AT429" s="132"/>
      <c r="AU429" s="132"/>
      <c r="AV429" s="132"/>
      <c r="AW429" s="132"/>
      <c r="AX429" s="132"/>
      <c r="AY429" s="132"/>
      <c r="AZ429" s="132"/>
      <c r="BA429" s="132"/>
      <c r="BB429" s="132"/>
      <c r="BC429" s="132"/>
      <c r="BD429" s="132"/>
      <c r="BE429" s="132"/>
      <c r="BF429" s="132"/>
      <c r="BG429" s="132"/>
      <c r="BH429" s="132"/>
      <c r="BI429" s="132"/>
      <c r="BJ429" s="132"/>
      <c r="BK429" s="132"/>
      <c r="BL429" s="132"/>
      <c r="BM429" s="132" t="s">
        <v>113</v>
      </c>
      <c r="BN429" s="132"/>
      <c r="BO429" s="132"/>
      <c r="BP429" s="132"/>
      <c r="BQ429" s="132"/>
      <c r="BR429" s="132"/>
      <c r="BS429" s="132"/>
      <c r="BT429" s="132"/>
      <c r="BU429" s="132"/>
      <c r="BV429" s="132"/>
      <c r="BW429" s="132"/>
      <c r="BX429" s="132"/>
      <c r="BY429" s="132"/>
      <c r="BZ429" s="132"/>
    </row>
    <row r="430" spans="1:78" ht="45.75" customHeight="1">
      <c r="A430" s="134">
        <v>424</v>
      </c>
      <c r="B430" s="134" t="s">
        <v>1304</v>
      </c>
      <c r="C430" s="2">
        <v>42485</v>
      </c>
      <c r="D430" s="134" t="s">
        <v>446</v>
      </c>
      <c r="E430" s="134" t="s">
        <v>66</v>
      </c>
      <c r="F430" s="134" t="s">
        <v>464</v>
      </c>
      <c r="G430" s="3" t="s">
        <v>1855</v>
      </c>
      <c r="H430" s="2">
        <v>41556</v>
      </c>
      <c r="I430" s="3" t="s">
        <v>1856</v>
      </c>
      <c r="J430" s="134" t="s">
        <v>374</v>
      </c>
      <c r="K430" s="4" t="s">
        <v>1857</v>
      </c>
      <c r="L430" s="8" t="s">
        <v>76</v>
      </c>
      <c r="M430" s="83" t="s">
        <v>78</v>
      </c>
      <c r="N430" s="83">
        <v>385657.5</v>
      </c>
      <c r="O430" s="83">
        <v>297157</v>
      </c>
      <c r="P430" s="83" t="s">
        <v>78</v>
      </c>
      <c r="Q430" s="83">
        <v>79451.5</v>
      </c>
      <c r="R430" s="83" t="s">
        <v>78</v>
      </c>
      <c r="S430" s="83">
        <v>61751.4</v>
      </c>
      <c r="T430" s="83" t="s">
        <v>78</v>
      </c>
      <c r="U430" s="83">
        <v>76551.5</v>
      </c>
      <c r="V430" s="83" t="s">
        <v>78</v>
      </c>
      <c r="W430" s="83">
        <v>58851.4</v>
      </c>
      <c r="X430" s="83" t="s">
        <v>78</v>
      </c>
      <c r="Y430" s="83">
        <v>76551.5</v>
      </c>
      <c r="Z430" s="83" t="s">
        <v>78</v>
      </c>
      <c r="AA430" s="83">
        <v>58851.4</v>
      </c>
      <c r="AB430" s="83" t="s">
        <v>78</v>
      </c>
      <c r="AC430" s="83">
        <v>76551.5</v>
      </c>
      <c r="AD430" s="83" t="s">
        <v>78</v>
      </c>
      <c r="AE430" s="83">
        <v>58851.4</v>
      </c>
      <c r="AF430" s="83" t="s">
        <v>78</v>
      </c>
      <c r="AG430" s="83">
        <v>76551.5</v>
      </c>
      <c r="AH430" s="83" t="s">
        <v>78</v>
      </c>
      <c r="AI430" s="83">
        <v>58851.4</v>
      </c>
      <c r="AJ430" s="132" t="s">
        <v>113</v>
      </c>
      <c r="AK430" s="132" t="s">
        <v>113</v>
      </c>
      <c r="AL430" s="132"/>
      <c r="AM430" s="132" t="s">
        <v>113</v>
      </c>
      <c r="AN430" s="132"/>
      <c r="AO430" s="132" t="s">
        <v>113</v>
      </c>
      <c r="AP430" s="132"/>
      <c r="AQ430" s="132"/>
      <c r="AR430" s="132"/>
      <c r="AS430" s="132"/>
      <c r="AT430" s="132"/>
      <c r="AU430" s="132"/>
      <c r="AV430" s="132"/>
      <c r="AW430" s="132"/>
      <c r="AX430" s="132"/>
      <c r="AY430" s="132"/>
      <c r="AZ430" s="132"/>
      <c r="BA430" s="132"/>
      <c r="BB430" s="132"/>
      <c r="BC430" s="132"/>
      <c r="BD430" s="132"/>
      <c r="BE430" s="132"/>
      <c r="BF430" s="132"/>
      <c r="BG430" s="132"/>
      <c r="BH430" s="132"/>
      <c r="BI430" s="132"/>
      <c r="BJ430" s="132"/>
      <c r="BK430" s="132"/>
      <c r="BL430" s="132"/>
      <c r="BM430" s="132"/>
      <c r="BN430" s="132"/>
      <c r="BO430" s="132"/>
      <c r="BP430" s="132"/>
      <c r="BQ430" s="132"/>
      <c r="BR430" s="132"/>
      <c r="BS430" s="132"/>
      <c r="BT430" s="132"/>
      <c r="BU430" s="132"/>
      <c r="BV430" s="132"/>
      <c r="BW430" s="132"/>
      <c r="BX430" s="132"/>
      <c r="BY430" s="132"/>
      <c r="BZ430" s="132"/>
    </row>
    <row r="431" spans="1:78" ht="45.75" customHeight="1">
      <c r="A431" s="134">
        <v>425</v>
      </c>
      <c r="B431" s="134" t="s">
        <v>1304</v>
      </c>
      <c r="C431" s="2">
        <v>42485</v>
      </c>
      <c r="D431" s="134" t="s">
        <v>446</v>
      </c>
      <c r="E431" s="134" t="s">
        <v>66</v>
      </c>
      <c r="F431" s="134" t="s">
        <v>1859</v>
      </c>
      <c r="G431" s="3" t="s">
        <v>1855</v>
      </c>
      <c r="H431" s="2">
        <v>41556</v>
      </c>
      <c r="I431" s="3" t="s">
        <v>1856</v>
      </c>
      <c r="J431" s="134" t="s">
        <v>374</v>
      </c>
      <c r="K431" s="4" t="s">
        <v>1857</v>
      </c>
      <c r="L431" s="8" t="s">
        <v>76</v>
      </c>
      <c r="M431" s="83">
        <v>797.2</v>
      </c>
      <c r="N431" s="83">
        <v>504896.4</v>
      </c>
      <c r="O431" s="83" t="s">
        <v>78</v>
      </c>
      <c r="P431" s="83">
        <v>797.2</v>
      </c>
      <c r="Q431" s="83">
        <v>99596.4</v>
      </c>
      <c r="R431" s="83" t="s">
        <v>78</v>
      </c>
      <c r="S431" s="83" t="s">
        <v>78</v>
      </c>
      <c r="T431" s="83" t="s">
        <v>78</v>
      </c>
      <c r="U431" s="83">
        <v>100200</v>
      </c>
      <c r="V431" s="83" t="s">
        <v>78</v>
      </c>
      <c r="W431" s="83" t="s">
        <v>78</v>
      </c>
      <c r="X431" s="83" t="s">
        <v>78</v>
      </c>
      <c r="Y431" s="83">
        <v>101700</v>
      </c>
      <c r="Z431" s="83" t="s">
        <v>78</v>
      </c>
      <c r="AA431" s="83" t="s">
        <v>78</v>
      </c>
      <c r="AB431" s="83" t="s">
        <v>78</v>
      </c>
      <c r="AC431" s="83">
        <v>101700</v>
      </c>
      <c r="AD431" s="83" t="s">
        <v>78</v>
      </c>
      <c r="AE431" s="83" t="s">
        <v>78</v>
      </c>
      <c r="AF431" s="83" t="s">
        <v>78</v>
      </c>
      <c r="AG431" s="83">
        <v>101700</v>
      </c>
      <c r="AH431" s="83" t="s">
        <v>78</v>
      </c>
      <c r="AI431" s="83" t="s">
        <v>78</v>
      </c>
      <c r="AJ431" s="132" t="s">
        <v>113</v>
      </c>
      <c r="AK431" s="132" t="s">
        <v>113</v>
      </c>
      <c r="AL431" s="132"/>
      <c r="AM431" s="132" t="s">
        <v>113</v>
      </c>
      <c r="AN431" s="132"/>
      <c r="AO431" s="132"/>
      <c r="AP431" s="132"/>
      <c r="AQ431" s="132"/>
      <c r="AR431" s="132"/>
      <c r="AS431" s="132" t="s">
        <v>113</v>
      </c>
      <c r="AT431" s="132"/>
      <c r="AU431" s="132"/>
      <c r="AV431" s="132"/>
      <c r="AW431" s="132"/>
      <c r="AX431" s="132"/>
      <c r="AY431" s="132"/>
      <c r="AZ431" s="132"/>
      <c r="BA431" s="132"/>
      <c r="BB431" s="132"/>
      <c r="BC431" s="132"/>
      <c r="BD431" s="132"/>
      <c r="BE431" s="132"/>
      <c r="BF431" s="132"/>
      <c r="BG431" s="132"/>
      <c r="BH431" s="132"/>
      <c r="BI431" s="132"/>
      <c r="BJ431" s="132"/>
      <c r="BK431" s="132"/>
      <c r="BL431" s="132"/>
      <c r="BM431" s="132"/>
      <c r="BN431" s="132"/>
      <c r="BO431" s="132"/>
      <c r="BP431" s="132"/>
      <c r="BQ431" s="132"/>
      <c r="BR431" s="132"/>
      <c r="BS431" s="132"/>
      <c r="BT431" s="132"/>
      <c r="BU431" s="132"/>
      <c r="BV431" s="132"/>
      <c r="BW431" s="132"/>
      <c r="BX431" s="132"/>
      <c r="BY431" s="132"/>
      <c r="BZ431" s="132"/>
    </row>
    <row r="432" spans="1:78" ht="45.75" customHeight="1">
      <c r="A432" s="134">
        <v>426</v>
      </c>
      <c r="B432" s="134" t="s">
        <v>1304</v>
      </c>
      <c r="C432" s="2">
        <v>42485</v>
      </c>
      <c r="D432" s="134" t="s">
        <v>446</v>
      </c>
      <c r="E432" s="134" t="s">
        <v>66</v>
      </c>
      <c r="F432" s="134" t="s">
        <v>1860</v>
      </c>
      <c r="G432" s="3" t="s">
        <v>1855</v>
      </c>
      <c r="H432" s="2">
        <v>41556</v>
      </c>
      <c r="I432" s="3" t="s">
        <v>1856</v>
      </c>
      <c r="J432" s="134" t="s">
        <v>374</v>
      </c>
      <c r="K432" s="4" t="s">
        <v>1857</v>
      </c>
      <c r="L432" s="8" t="s">
        <v>76</v>
      </c>
      <c r="M432" s="83" t="s">
        <v>78</v>
      </c>
      <c r="N432" s="83">
        <v>56072</v>
      </c>
      <c r="O432" s="83">
        <v>1985</v>
      </c>
      <c r="P432" s="83" t="s">
        <v>78</v>
      </c>
      <c r="Q432" s="83">
        <v>13058</v>
      </c>
      <c r="R432" s="83" t="s">
        <v>78</v>
      </c>
      <c r="S432" s="83">
        <v>1985</v>
      </c>
      <c r="T432" s="83" t="s">
        <v>78</v>
      </c>
      <c r="U432" s="83">
        <v>10753.5</v>
      </c>
      <c r="V432" s="83" t="s">
        <v>78</v>
      </c>
      <c r="W432" s="83" t="s">
        <v>78</v>
      </c>
      <c r="X432" s="83" t="s">
        <v>78</v>
      </c>
      <c r="Y432" s="83">
        <v>10753.5</v>
      </c>
      <c r="Z432" s="83" t="s">
        <v>78</v>
      </c>
      <c r="AA432" s="83" t="s">
        <v>78</v>
      </c>
      <c r="AB432" s="83" t="s">
        <v>78</v>
      </c>
      <c r="AC432" s="83">
        <v>10753.5</v>
      </c>
      <c r="AD432" s="83" t="s">
        <v>78</v>
      </c>
      <c r="AE432" s="83" t="s">
        <v>78</v>
      </c>
      <c r="AF432" s="83" t="s">
        <v>78</v>
      </c>
      <c r="AG432" s="83">
        <v>10753.5</v>
      </c>
      <c r="AH432" s="83" t="s">
        <v>78</v>
      </c>
      <c r="AI432" s="83" t="s">
        <v>78</v>
      </c>
      <c r="AJ432" s="132" t="s">
        <v>113</v>
      </c>
      <c r="AK432" s="132" t="s">
        <v>113</v>
      </c>
      <c r="AL432" s="132"/>
      <c r="AM432" s="132"/>
      <c r="AN432" s="132"/>
      <c r="AO432" s="132"/>
      <c r="AP432" s="132"/>
      <c r="AQ432" s="132"/>
      <c r="AR432" s="132"/>
      <c r="AS432" s="132" t="s">
        <v>113</v>
      </c>
      <c r="AT432" s="132"/>
      <c r="AU432" s="132"/>
      <c r="AV432" s="132"/>
      <c r="AW432" s="132"/>
      <c r="AX432" s="132"/>
      <c r="AY432" s="132"/>
      <c r="AZ432" s="132"/>
      <c r="BA432" s="132"/>
      <c r="BB432" s="132" t="s">
        <v>113</v>
      </c>
      <c r="BC432" s="132"/>
      <c r="BD432" s="132"/>
      <c r="BE432" s="132"/>
      <c r="BF432" s="132"/>
      <c r="BG432" s="132"/>
      <c r="BH432" s="132"/>
      <c r="BI432" s="132"/>
      <c r="BJ432" s="132"/>
      <c r="BK432" s="132"/>
      <c r="BL432" s="132"/>
      <c r="BM432" s="132"/>
      <c r="BN432" s="132"/>
      <c r="BO432" s="132"/>
      <c r="BP432" s="132"/>
      <c r="BQ432" s="132"/>
      <c r="BR432" s="132"/>
      <c r="BS432" s="132"/>
      <c r="BT432" s="132"/>
      <c r="BU432" s="132"/>
      <c r="BV432" s="132"/>
      <c r="BW432" s="132"/>
      <c r="BX432" s="132"/>
      <c r="BY432" s="132"/>
      <c r="BZ432" s="132"/>
    </row>
    <row r="433" spans="1:78" ht="45.75" customHeight="1">
      <c r="A433" s="134">
        <v>427</v>
      </c>
      <c r="B433" s="134" t="s">
        <v>1304</v>
      </c>
      <c r="C433" s="2">
        <v>42485</v>
      </c>
      <c r="D433" s="134" t="s">
        <v>446</v>
      </c>
      <c r="E433" s="134" t="s">
        <v>66</v>
      </c>
      <c r="F433" s="134" t="s">
        <v>460</v>
      </c>
      <c r="G433" s="3" t="s">
        <v>1855</v>
      </c>
      <c r="H433" s="2">
        <v>41556</v>
      </c>
      <c r="I433" s="3" t="s">
        <v>1856</v>
      </c>
      <c r="J433" s="134" t="s">
        <v>374</v>
      </c>
      <c r="K433" s="4" t="s">
        <v>1857</v>
      </c>
      <c r="L433" s="8" t="s">
        <v>76</v>
      </c>
      <c r="M433" s="83" t="s">
        <v>78</v>
      </c>
      <c r="N433" s="83">
        <v>2059991.2</v>
      </c>
      <c r="O433" s="83" t="s">
        <v>78</v>
      </c>
      <c r="P433" s="83" t="s">
        <v>78</v>
      </c>
      <c r="Q433" s="83">
        <v>386596.3</v>
      </c>
      <c r="R433" s="83" t="s">
        <v>78</v>
      </c>
      <c r="S433" s="83" t="s">
        <v>78</v>
      </c>
      <c r="T433" s="83" t="s">
        <v>78</v>
      </c>
      <c r="U433" s="83">
        <v>408033.6</v>
      </c>
      <c r="V433" s="83" t="s">
        <v>78</v>
      </c>
      <c r="W433" s="83" t="s">
        <v>78</v>
      </c>
      <c r="X433" s="83" t="s">
        <v>78</v>
      </c>
      <c r="Y433" s="83">
        <v>421787.1</v>
      </c>
      <c r="Z433" s="83" t="s">
        <v>78</v>
      </c>
      <c r="AA433" s="83" t="s">
        <v>78</v>
      </c>
      <c r="AB433" s="83" t="s">
        <v>78</v>
      </c>
      <c r="AC433" s="83">
        <v>421787.1</v>
      </c>
      <c r="AD433" s="83" t="s">
        <v>78</v>
      </c>
      <c r="AE433" s="83" t="s">
        <v>78</v>
      </c>
      <c r="AF433" s="83" t="s">
        <v>78</v>
      </c>
      <c r="AG433" s="83">
        <v>421787.1</v>
      </c>
      <c r="AH433" s="83" t="s">
        <v>78</v>
      </c>
      <c r="AI433" s="83" t="s">
        <v>78</v>
      </c>
      <c r="AJ433" s="132"/>
      <c r="AK433" s="132"/>
      <c r="AL433" s="132"/>
      <c r="AM433" s="132"/>
      <c r="AN433" s="132"/>
      <c r="AO433" s="132"/>
      <c r="AP433" s="132"/>
      <c r="AQ433" s="132"/>
      <c r="AR433" s="132"/>
      <c r="AS433" s="132"/>
      <c r="AT433" s="132"/>
      <c r="AU433" s="132"/>
      <c r="AV433" s="132"/>
      <c r="AW433" s="132"/>
      <c r="AX433" s="132"/>
      <c r="AY433" s="132"/>
      <c r="AZ433" s="132"/>
      <c r="BA433" s="132"/>
      <c r="BB433" s="132"/>
      <c r="BC433" s="132"/>
      <c r="BD433" s="132"/>
      <c r="BE433" s="132"/>
      <c r="BF433" s="132"/>
      <c r="BG433" s="132"/>
      <c r="BH433" s="132"/>
      <c r="BI433" s="132"/>
      <c r="BJ433" s="132"/>
      <c r="BK433" s="132"/>
      <c r="BL433" s="132"/>
      <c r="BM433" s="132"/>
      <c r="BN433" s="132"/>
      <c r="BO433" s="132"/>
      <c r="BP433" s="132"/>
      <c r="BQ433" s="132"/>
      <c r="BR433" s="132"/>
      <c r="BS433" s="132"/>
      <c r="BT433" s="132"/>
      <c r="BU433" s="132"/>
      <c r="BV433" s="132"/>
      <c r="BW433" s="132"/>
      <c r="BX433" s="132"/>
      <c r="BY433" s="132"/>
      <c r="BZ433" s="132"/>
    </row>
    <row r="434" spans="1:78" ht="45.75" customHeight="1">
      <c r="A434" s="134">
        <v>428</v>
      </c>
      <c r="B434" s="134" t="s">
        <v>1309</v>
      </c>
      <c r="C434" s="2">
        <v>42485</v>
      </c>
      <c r="D434" s="134" t="s">
        <v>446</v>
      </c>
      <c r="E434" s="134" t="s">
        <v>66</v>
      </c>
      <c r="F434" s="134" t="s">
        <v>492</v>
      </c>
      <c r="G434" s="3" t="s">
        <v>1861</v>
      </c>
      <c r="H434" s="2">
        <v>41261</v>
      </c>
      <c r="I434" s="3" t="s">
        <v>1862</v>
      </c>
      <c r="J434" s="134" t="s">
        <v>63</v>
      </c>
      <c r="K434" s="4" t="s">
        <v>1863</v>
      </c>
      <c r="L434" s="8" t="s">
        <v>76</v>
      </c>
      <c r="M434" s="83">
        <v>3475692.76</v>
      </c>
      <c r="N434" s="83">
        <v>1765381.08</v>
      </c>
      <c r="O434" s="83">
        <v>7725168.9800000004</v>
      </c>
      <c r="P434" s="83">
        <v>305711.03000000003</v>
      </c>
      <c r="Q434" s="83">
        <v>203713</v>
      </c>
      <c r="R434" s="83" t="s">
        <v>78</v>
      </c>
      <c r="S434" s="83">
        <v>959162.74</v>
      </c>
      <c r="T434" s="83">
        <v>406713.2</v>
      </c>
      <c r="U434" s="83">
        <v>175182</v>
      </c>
      <c r="V434" s="83" t="s">
        <v>78</v>
      </c>
      <c r="W434" s="83">
        <v>815365.8</v>
      </c>
      <c r="X434" s="83">
        <v>490356.28</v>
      </c>
      <c r="Y434" s="83">
        <v>179570.46</v>
      </c>
      <c r="Z434" s="83" t="s">
        <v>78</v>
      </c>
      <c r="AA434" s="83">
        <v>872263.01</v>
      </c>
      <c r="AB434" s="83">
        <v>502850.48</v>
      </c>
      <c r="AC434" s="83">
        <v>187842.96</v>
      </c>
      <c r="AD434" s="83" t="s">
        <v>78</v>
      </c>
      <c r="AE434" s="83">
        <v>926540.91</v>
      </c>
      <c r="AF434" s="83">
        <v>551341.88</v>
      </c>
      <c r="AG434" s="83">
        <v>213014.74</v>
      </c>
      <c r="AH434" s="83" t="s">
        <v>78</v>
      </c>
      <c r="AI434" s="83">
        <v>984106.91</v>
      </c>
      <c r="AJ434" s="132" t="s">
        <v>113</v>
      </c>
      <c r="AK434" s="132" t="s">
        <v>113</v>
      </c>
      <c r="AL434" s="132" t="s">
        <v>113</v>
      </c>
      <c r="AM434" s="132"/>
      <c r="AN434" s="132" t="s">
        <v>113</v>
      </c>
      <c r="AO434" s="132"/>
      <c r="AP434" s="132"/>
      <c r="AQ434" s="132"/>
      <c r="AR434" s="132"/>
      <c r="AS434" s="132" t="s">
        <v>113</v>
      </c>
      <c r="AT434" s="132" t="s">
        <v>113</v>
      </c>
      <c r="AU434" s="132"/>
      <c r="AV434" s="132" t="s">
        <v>113</v>
      </c>
      <c r="AW434" s="132" t="s">
        <v>113</v>
      </c>
      <c r="AX434" s="132" t="s">
        <v>113</v>
      </c>
      <c r="AY434" s="132"/>
      <c r="AZ434" s="132"/>
      <c r="BA434" s="132"/>
      <c r="BB434" s="132"/>
      <c r="BC434" s="132"/>
      <c r="BD434" s="132"/>
      <c r="BE434" s="132"/>
      <c r="BF434" s="132"/>
      <c r="BG434" s="132"/>
      <c r="BH434" s="132"/>
      <c r="BI434" s="132"/>
      <c r="BJ434" s="132"/>
      <c r="BK434" s="132"/>
      <c r="BL434" s="132"/>
      <c r="BM434" s="132"/>
      <c r="BN434" s="132"/>
      <c r="BO434" s="132"/>
      <c r="BP434" s="132"/>
      <c r="BQ434" s="132"/>
      <c r="BR434" s="132"/>
      <c r="BS434" s="132"/>
      <c r="BT434" s="132"/>
      <c r="BU434" s="132"/>
      <c r="BV434" s="132"/>
      <c r="BW434" s="132"/>
      <c r="BX434" s="132"/>
      <c r="BY434" s="132"/>
      <c r="BZ434" s="132"/>
    </row>
    <row r="435" spans="1:78" ht="45.75" customHeight="1">
      <c r="A435" s="134">
        <v>429</v>
      </c>
      <c r="B435" s="134" t="s">
        <v>1309</v>
      </c>
      <c r="C435" s="2">
        <v>42485</v>
      </c>
      <c r="D435" s="134" t="s">
        <v>446</v>
      </c>
      <c r="E435" s="134" t="s">
        <v>66</v>
      </c>
      <c r="F435" s="134" t="s">
        <v>490</v>
      </c>
      <c r="G435" s="3" t="s">
        <v>1861</v>
      </c>
      <c r="H435" s="2">
        <v>41261</v>
      </c>
      <c r="I435" s="3" t="s">
        <v>1862</v>
      </c>
      <c r="J435" s="134" t="s">
        <v>63</v>
      </c>
      <c r="K435" s="4" t="s">
        <v>1863</v>
      </c>
      <c r="L435" s="8" t="s">
        <v>76</v>
      </c>
      <c r="M435" s="83">
        <v>3822674.41</v>
      </c>
      <c r="N435" s="83">
        <v>1450610.21</v>
      </c>
      <c r="O435" s="83">
        <v>12700990.279999999</v>
      </c>
      <c r="P435" s="83">
        <v>406973.27</v>
      </c>
      <c r="Q435" s="83">
        <v>88270.3</v>
      </c>
      <c r="R435" s="83" t="s">
        <v>78</v>
      </c>
      <c r="S435" s="83">
        <v>1549951.3</v>
      </c>
      <c r="T435" s="83">
        <v>466721.98</v>
      </c>
      <c r="U435" s="83">
        <v>91270.3</v>
      </c>
      <c r="V435" s="83" t="s">
        <v>78</v>
      </c>
      <c r="W435" s="83">
        <v>300766.14</v>
      </c>
      <c r="X435" s="83">
        <v>547802.12</v>
      </c>
      <c r="Y435" s="83">
        <v>126051.13</v>
      </c>
      <c r="Z435" s="83" t="s">
        <v>78</v>
      </c>
      <c r="AA435" s="83">
        <v>316053.59999999998</v>
      </c>
      <c r="AB435" s="83">
        <v>574749.92000000004</v>
      </c>
      <c r="AC435" s="83">
        <v>127814.82</v>
      </c>
      <c r="AD435" s="83" t="s">
        <v>78</v>
      </c>
      <c r="AE435" s="83">
        <v>332105.48</v>
      </c>
      <c r="AF435" s="83">
        <v>638401.31000000006</v>
      </c>
      <c r="AG435" s="83">
        <v>146153.45000000001</v>
      </c>
      <c r="AH435" s="83" t="s">
        <v>78</v>
      </c>
      <c r="AI435" s="83">
        <v>348960</v>
      </c>
      <c r="AJ435" s="132" t="s">
        <v>113</v>
      </c>
      <c r="AK435" s="132" t="s">
        <v>113</v>
      </c>
      <c r="AL435" s="132" t="s">
        <v>113</v>
      </c>
      <c r="AM435" s="132"/>
      <c r="AN435" s="132"/>
      <c r="AO435" s="132"/>
      <c r="AP435" s="132"/>
      <c r="AQ435" s="132"/>
      <c r="AR435" s="132"/>
      <c r="AS435" s="132"/>
      <c r="AT435" s="132"/>
      <c r="AU435" s="132"/>
      <c r="AV435" s="132"/>
      <c r="AW435" s="132"/>
      <c r="AX435" s="132"/>
      <c r="AY435" s="132"/>
      <c r="AZ435" s="132"/>
      <c r="BA435" s="132"/>
      <c r="BB435" s="132"/>
      <c r="BC435" s="132"/>
      <c r="BD435" s="132"/>
      <c r="BE435" s="132"/>
      <c r="BF435" s="132"/>
      <c r="BG435" s="132"/>
      <c r="BH435" s="132"/>
      <c r="BI435" s="132"/>
      <c r="BJ435" s="132"/>
      <c r="BK435" s="132" t="s">
        <v>113</v>
      </c>
      <c r="BL435" s="132" t="s">
        <v>113</v>
      </c>
      <c r="BM435" s="132"/>
      <c r="BN435" s="132" t="s">
        <v>113</v>
      </c>
      <c r="BO435" s="132"/>
      <c r="BP435" s="132"/>
      <c r="BQ435" s="132"/>
      <c r="BR435" s="132"/>
      <c r="BS435" s="132"/>
      <c r="BT435" s="132"/>
      <c r="BU435" s="132"/>
      <c r="BV435" s="132"/>
      <c r="BW435" s="132"/>
      <c r="BX435" s="132"/>
      <c r="BY435" s="132"/>
      <c r="BZ435" s="132"/>
    </row>
    <row r="436" spans="1:78" ht="45.75" customHeight="1">
      <c r="A436" s="134">
        <v>430</v>
      </c>
      <c r="B436" s="134" t="s">
        <v>1309</v>
      </c>
      <c r="C436" s="2">
        <v>42485</v>
      </c>
      <c r="D436" s="134" t="s">
        <v>446</v>
      </c>
      <c r="E436" s="134" t="s">
        <v>66</v>
      </c>
      <c r="F436" s="134" t="s">
        <v>466</v>
      </c>
      <c r="G436" s="3" t="s">
        <v>1861</v>
      </c>
      <c r="H436" s="2">
        <v>41261</v>
      </c>
      <c r="I436" s="3" t="s">
        <v>1862</v>
      </c>
      <c r="J436" s="134" t="s">
        <v>208</v>
      </c>
      <c r="K436" s="4" t="s">
        <v>1863</v>
      </c>
      <c r="L436" s="8" t="s">
        <v>76</v>
      </c>
      <c r="M436" s="83">
        <v>784.8</v>
      </c>
      <c r="N436" s="83">
        <v>1667.9</v>
      </c>
      <c r="O436" s="83">
        <v>885954.9</v>
      </c>
      <c r="P436" s="83" t="s">
        <v>78</v>
      </c>
      <c r="Q436" s="83" t="s">
        <v>78</v>
      </c>
      <c r="R436" s="83" t="s">
        <v>78</v>
      </c>
      <c r="S436" s="83">
        <v>252231.7</v>
      </c>
      <c r="T436" s="83" t="s">
        <v>78</v>
      </c>
      <c r="U436" s="83" t="s">
        <v>78</v>
      </c>
      <c r="V436" s="83" t="s">
        <v>78</v>
      </c>
      <c r="W436" s="83" t="s">
        <v>78</v>
      </c>
      <c r="X436" s="83" t="s">
        <v>78</v>
      </c>
      <c r="Y436" s="83" t="s">
        <v>78</v>
      </c>
      <c r="Z436" s="83" t="s">
        <v>78</v>
      </c>
      <c r="AA436" s="83" t="s">
        <v>78</v>
      </c>
      <c r="AB436" s="83" t="s">
        <v>78</v>
      </c>
      <c r="AC436" s="83" t="s">
        <v>78</v>
      </c>
      <c r="AD436" s="83" t="s">
        <v>78</v>
      </c>
      <c r="AE436" s="83" t="s">
        <v>78</v>
      </c>
      <c r="AF436" s="83" t="s">
        <v>78</v>
      </c>
      <c r="AG436" s="83" t="s">
        <v>78</v>
      </c>
      <c r="AH436" s="83" t="s">
        <v>78</v>
      </c>
      <c r="AI436" s="83"/>
      <c r="AJ436" s="132"/>
      <c r="AK436" s="132" t="s">
        <v>113</v>
      </c>
      <c r="AL436" s="132"/>
      <c r="AM436" s="132"/>
      <c r="AN436" s="132"/>
      <c r="AO436" s="132"/>
      <c r="AP436" s="132"/>
      <c r="AQ436" s="132"/>
      <c r="AR436" s="132"/>
      <c r="AS436" s="132"/>
      <c r="AT436" s="132"/>
      <c r="AU436" s="132"/>
      <c r="AV436" s="132"/>
      <c r="AW436" s="132"/>
      <c r="AX436" s="132"/>
      <c r="AY436" s="132"/>
      <c r="AZ436" s="132"/>
      <c r="BA436" s="132"/>
      <c r="BB436" s="132"/>
      <c r="BC436" s="132"/>
      <c r="BD436" s="132"/>
      <c r="BE436" s="132"/>
      <c r="BF436" s="132"/>
      <c r="BG436" s="132"/>
      <c r="BH436" s="132"/>
      <c r="BI436" s="132"/>
      <c r="BJ436" s="132"/>
      <c r="BK436" s="132"/>
      <c r="BL436" s="132"/>
      <c r="BM436" s="132" t="s">
        <v>113</v>
      </c>
      <c r="BN436" s="132"/>
      <c r="BO436" s="132"/>
      <c r="BP436" s="132"/>
      <c r="BQ436" s="132"/>
      <c r="BR436" s="132"/>
      <c r="BS436" s="132"/>
      <c r="BT436" s="132"/>
      <c r="BU436" s="132"/>
      <c r="BV436" s="132"/>
      <c r="BW436" s="132"/>
      <c r="BX436" s="132"/>
      <c r="BY436" s="132"/>
      <c r="BZ436" s="132"/>
    </row>
    <row r="437" spans="1:78" ht="45.75" customHeight="1">
      <c r="A437" s="134">
        <v>431</v>
      </c>
      <c r="B437" s="134" t="s">
        <v>1309</v>
      </c>
      <c r="C437" s="2">
        <v>42485</v>
      </c>
      <c r="D437" s="134" t="s">
        <v>446</v>
      </c>
      <c r="E437" s="134" t="s">
        <v>66</v>
      </c>
      <c r="F437" s="134" t="s">
        <v>464</v>
      </c>
      <c r="G437" s="3" t="s">
        <v>1861</v>
      </c>
      <c r="H437" s="2">
        <v>41261</v>
      </c>
      <c r="I437" s="3" t="s">
        <v>1862</v>
      </c>
      <c r="J437" s="134" t="s">
        <v>63</v>
      </c>
      <c r="K437" s="4" t="s">
        <v>1863</v>
      </c>
      <c r="L437" s="8" t="s">
        <v>76</v>
      </c>
      <c r="M437" s="83">
        <v>4022958.5</v>
      </c>
      <c r="N437" s="83">
        <v>847367.93</v>
      </c>
      <c r="O437" s="83">
        <v>3292491.92</v>
      </c>
      <c r="P437" s="83">
        <v>480413.8</v>
      </c>
      <c r="Q437" s="83">
        <v>124868.2</v>
      </c>
      <c r="R437" s="83" t="s">
        <v>78</v>
      </c>
      <c r="S437" s="83">
        <v>419556.35</v>
      </c>
      <c r="T437" s="83">
        <v>483106.95</v>
      </c>
      <c r="U437" s="83">
        <v>124868.2</v>
      </c>
      <c r="V437" s="83" t="s">
        <v>78</v>
      </c>
      <c r="W437" s="83">
        <v>421220.57</v>
      </c>
      <c r="X437" s="83">
        <v>485474.06</v>
      </c>
      <c r="Y437" s="83">
        <v>84159.08</v>
      </c>
      <c r="Z437" s="83" t="s">
        <v>78</v>
      </c>
      <c r="AA437" s="83">
        <v>422903.86</v>
      </c>
      <c r="AB437" s="83">
        <v>487967.6</v>
      </c>
      <c r="AC437" s="83">
        <v>86964.52</v>
      </c>
      <c r="AD437" s="83" t="s">
        <v>78</v>
      </c>
      <c r="AE437" s="83">
        <v>424685.44</v>
      </c>
      <c r="AF437" s="83">
        <v>489858.3</v>
      </c>
      <c r="AG437" s="83">
        <v>89910.23</v>
      </c>
      <c r="AH437" s="83" t="s">
        <v>78</v>
      </c>
      <c r="AI437" s="83">
        <v>425989.5</v>
      </c>
      <c r="AJ437" s="132" t="s">
        <v>113</v>
      </c>
      <c r="AK437" s="132" t="s">
        <v>113</v>
      </c>
      <c r="AL437" s="132"/>
      <c r="AM437" s="132"/>
      <c r="AN437" s="132"/>
      <c r="AO437" s="132" t="s">
        <v>113</v>
      </c>
      <c r="AP437" s="132"/>
      <c r="AQ437" s="132"/>
      <c r="AR437" s="132"/>
      <c r="AS437" s="132"/>
      <c r="AT437" s="132"/>
      <c r="AU437" s="132"/>
      <c r="AV437" s="132"/>
      <c r="AW437" s="132"/>
      <c r="AX437" s="132"/>
      <c r="AY437" s="132"/>
      <c r="AZ437" s="132"/>
      <c r="BA437" s="132"/>
      <c r="BB437" s="132"/>
      <c r="BC437" s="132"/>
      <c r="BD437" s="132"/>
      <c r="BE437" s="132"/>
      <c r="BF437" s="132"/>
      <c r="BG437" s="132"/>
      <c r="BH437" s="132"/>
      <c r="BI437" s="132"/>
      <c r="BJ437" s="132"/>
      <c r="BK437" s="132"/>
      <c r="BL437" s="132"/>
      <c r="BM437" s="132"/>
      <c r="BN437" s="132"/>
      <c r="BO437" s="132"/>
      <c r="BP437" s="132"/>
      <c r="BQ437" s="132"/>
      <c r="BR437" s="132"/>
      <c r="BS437" s="132"/>
      <c r="BT437" s="132"/>
      <c r="BU437" s="132"/>
      <c r="BV437" s="132"/>
      <c r="BW437" s="132"/>
      <c r="BX437" s="132"/>
      <c r="BY437" s="132"/>
      <c r="BZ437" s="132"/>
    </row>
    <row r="438" spans="1:78" ht="45.75" customHeight="1">
      <c r="A438" s="134">
        <v>432</v>
      </c>
      <c r="B438" s="134" t="s">
        <v>1309</v>
      </c>
      <c r="C438" s="2">
        <v>42485</v>
      </c>
      <c r="D438" s="134" t="s">
        <v>446</v>
      </c>
      <c r="E438" s="134" t="s">
        <v>66</v>
      </c>
      <c r="F438" s="134" t="s">
        <v>462</v>
      </c>
      <c r="G438" s="3" t="s">
        <v>1861</v>
      </c>
      <c r="H438" s="2">
        <v>41261</v>
      </c>
      <c r="I438" s="3" t="s">
        <v>1862</v>
      </c>
      <c r="J438" s="134" t="s">
        <v>63</v>
      </c>
      <c r="K438" s="4" t="s">
        <v>1863</v>
      </c>
      <c r="L438" s="8" t="s">
        <v>76</v>
      </c>
      <c r="M438" s="83">
        <v>1375300</v>
      </c>
      <c r="N438" s="83">
        <v>10152.1</v>
      </c>
      <c r="O438" s="83" t="s">
        <v>78</v>
      </c>
      <c r="P438" s="83" t="s">
        <v>78</v>
      </c>
      <c r="Q438" s="83">
        <v>3000</v>
      </c>
      <c r="R438" s="83" t="s">
        <v>78</v>
      </c>
      <c r="S438" s="83">
        <v>240000</v>
      </c>
      <c r="T438" s="83" t="s">
        <v>78</v>
      </c>
      <c r="U438" s="83">
        <v>3000</v>
      </c>
      <c r="V438" s="83" t="s">
        <v>78</v>
      </c>
      <c r="W438" s="83">
        <v>240000</v>
      </c>
      <c r="X438" s="83" t="s">
        <v>78</v>
      </c>
      <c r="Y438" s="83" t="s">
        <v>78</v>
      </c>
      <c r="Z438" s="83" t="s">
        <v>78</v>
      </c>
      <c r="AA438" s="83">
        <v>240000</v>
      </c>
      <c r="AB438" s="83" t="s">
        <v>78</v>
      </c>
      <c r="AC438" s="83" t="s">
        <v>78</v>
      </c>
      <c r="AD438" s="83" t="s">
        <v>78</v>
      </c>
      <c r="AE438" s="83">
        <v>240000</v>
      </c>
      <c r="AF438" s="83" t="s">
        <v>78</v>
      </c>
      <c r="AG438" s="83" t="s">
        <v>78</v>
      </c>
      <c r="AH438" s="83" t="s">
        <v>78</v>
      </c>
      <c r="AI438" s="83">
        <v>240000</v>
      </c>
      <c r="AJ438" s="132"/>
      <c r="AK438" s="132"/>
      <c r="AL438" s="132"/>
      <c r="AM438" s="132" t="s">
        <v>113</v>
      </c>
      <c r="AN438" s="132"/>
      <c r="AO438" s="132"/>
      <c r="AP438" s="132"/>
      <c r="AQ438" s="132"/>
      <c r="AR438" s="132" t="s">
        <v>113</v>
      </c>
      <c r="AS438" s="132"/>
      <c r="AT438" s="132"/>
      <c r="AU438" s="132"/>
      <c r="AV438" s="132"/>
      <c r="AW438" s="132"/>
      <c r="AX438" s="132"/>
      <c r="AY438" s="132"/>
      <c r="AZ438" s="132"/>
      <c r="BA438" s="132"/>
      <c r="BB438" s="132"/>
      <c r="BC438" s="132"/>
      <c r="BD438" s="132"/>
      <c r="BE438" s="132"/>
      <c r="BF438" s="132"/>
      <c r="BG438" s="132"/>
      <c r="BH438" s="132"/>
      <c r="BI438" s="132"/>
      <c r="BJ438" s="132"/>
      <c r="BK438" s="132"/>
      <c r="BL438" s="132"/>
      <c r="BM438" s="132"/>
      <c r="BN438" s="132"/>
      <c r="BO438" s="132"/>
      <c r="BP438" s="132"/>
      <c r="BQ438" s="132"/>
      <c r="BR438" s="132"/>
      <c r="BS438" s="132"/>
      <c r="BT438" s="132"/>
      <c r="BU438" s="132"/>
      <c r="BV438" s="132"/>
      <c r="BW438" s="132"/>
      <c r="BX438" s="132"/>
      <c r="BY438" s="132"/>
      <c r="BZ438" s="132"/>
    </row>
    <row r="439" spans="1:78" ht="45.75" customHeight="1">
      <c r="A439" s="134">
        <v>433</v>
      </c>
      <c r="B439" s="134" t="s">
        <v>1309</v>
      </c>
      <c r="C439" s="2">
        <v>42485</v>
      </c>
      <c r="D439" s="134" t="s">
        <v>446</v>
      </c>
      <c r="E439" s="134" t="s">
        <v>66</v>
      </c>
      <c r="F439" s="134" t="s">
        <v>1864</v>
      </c>
      <c r="G439" s="3" t="s">
        <v>1861</v>
      </c>
      <c r="H439" s="2">
        <v>41261</v>
      </c>
      <c r="I439" s="3" t="s">
        <v>1862</v>
      </c>
      <c r="J439" s="134" t="s">
        <v>108</v>
      </c>
      <c r="K439" s="4" t="s">
        <v>1863</v>
      </c>
      <c r="L439" s="8" t="s">
        <v>76</v>
      </c>
      <c r="M439" s="83" t="s">
        <v>1865</v>
      </c>
      <c r="N439" s="83">
        <f>4840753.3+455135.02</f>
        <v>5295888.32</v>
      </c>
      <c r="O439" s="83">
        <v>2536503.67</v>
      </c>
      <c r="P439" s="83">
        <v>242062.5</v>
      </c>
      <c r="Q439" s="83">
        <v>327661.8</v>
      </c>
      <c r="R439" s="83">
        <v>52944.160000000003</v>
      </c>
      <c r="S439" s="83">
        <v>317119.55</v>
      </c>
      <c r="T439" s="83">
        <v>287098.7</v>
      </c>
      <c r="U439" s="83">
        <v>358076.5</v>
      </c>
      <c r="V439" s="83">
        <v>54780.959999999999</v>
      </c>
      <c r="W439" s="83">
        <v>357635.34</v>
      </c>
      <c r="X439" s="83">
        <v>1752170</v>
      </c>
      <c r="Y439" s="83">
        <v>1063798</v>
      </c>
      <c r="Z439" s="83">
        <v>82030</v>
      </c>
      <c r="AA439" s="83">
        <v>357160</v>
      </c>
      <c r="AB439" s="83">
        <v>1844900</v>
      </c>
      <c r="AC439" s="83">
        <v>1112369.5</v>
      </c>
      <c r="AD439" s="83">
        <v>90255.5</v>
      </c>
      <c r="AE439" s="83">
        <v>379869.3</v>
      </c>
      <c r="AF439" s="83">
        <v>1795100</v>
      </c>
      <c r="AG439" s="83">
        <v>1119762.2</v>
      </c>
      <c r="AH439" s="83">
        <v>88440.6</v>
      </c>
      <c r="AI439" s="83">
        <v>397084.7</v>
      </c>
      <c r="AJ439" s="132"/>
      <c r="AK439" s="132"/>
      <c r="AL439" s="132"/>
      <c r="AM439" s="132"/>
      <c r="AN439" s="132"/>
      <c r="AO439" s="132"/>
      <c r="AP439" s="132"/>
      <c r="AQ439" s="132"/>
      <c r="AR439" s="132"/>
      <c r="AS439" s="132"/>
      <c r="AT439" s="132"/>
      <c r="AU439" s="132"/>
      <c r="AV439" s="132"/>
      <c r="AW439" s="132"/>
      <c r="AX439" s="132"/>
      <c r="AY439" s="132"/>
      <c r="AZ439" s="132"/>
      <c r="BA439" s="132"/>
      <c r="BB439" s="132"/>
      <c r="BC439" s="132"/>
      <c r="BD439" s="132"/>
      <c r="BE439" s="132"/>
      <c r="BF439" s="132"/>
      <c r="BG439" s="132"/>
      <c r="BH439" s="132"/>
      <c r="BI439" s="132"/>
      <c r="BJ439" s="132"/>
      <c r="BK439" s="132"/>
      <c r="BL439" s="132"/>
      <c r="BM439" s="132"/>
      <c r="BN439" s="132"/>
      <c r="BO439" s="132"/>
      <c r="BP439" s="132"/>
      <c r="BQ439" s="132"/>
      <c r="BR439" s="132"/>
      <c r="BS439" s="132"/>
      <c r="BT439" s="132"/>
      <c r="BU439" s="132"/>
      <c r="BV439" s="132"/>
      <c r="BW439" s="132"/>
      <c r="BX439" s="132"/>
      <c r="BY439" s="132"/>
      <c r="BZ439" s="132"/>
    </row>
    <row r="440" spans="1:78" ht="45.75" customHeight="1">
      <c r="A440" s="134">
        <v>434</v>
      </c>
      <c r="B440" s="134" t="s">
        <v>1309</v>
      </c>
      <c r="C440" s="2">
        <v>42485</v>
      </c>
      <c r="D440" s="134" t="s">
        <v>446</v>
      </c>
      <c r="E440" s="134" t="s">
        <v>66</v>
      </c>
      <c r="F440" s="134" t="s">
        <v>1866</v>
      </c>
      <c r="G440" s="3" t="s">
        <v>1861</v>
      </c>
      <c r="H440" s="2">
        <v>41261</v>
      </c>
      <c r="I440" s="3" t="s">
        <v>1862</v>
      </c>
      <c r="J440" s="134" t="s">
        <v>108</v>
      </c>
      <c r="K440" s="4" t="s">
        <v>1863</v>
      </c>
      <c r="L440" s="8" t="s">
        <v>76</v>
      </c>
      <c r="M440" s="83" t="s">
        <v>78</v>
      </c>
      <c r="N440" s="83" t="s">
        <v>1867</v>
      </c>
      <c r="O440" s="83">
        <v>948776.5</v>
      </c>
      <c r="P440" s="83" t="s">
        <v>78</v>
      </c>
      <c r="Q440" s="83">
        <v>21750</v>
      </c>
      <c r="R440" s="83" t="s">
        <v>78</v>
      </c>
      <c r="S440" s="83">
        <v>137232.9</v>
      </c>
      <c r="T440" s="83" t="s">
        <v>78</v>
      </c>
      <c r="U440" s="83">
        <v>21750</v>
      </c>
      <c r="V440" s="83" t="s">
        <v>78</v>
      </c>
      <c r="W440" s="83">
        <v>137239.5</v>
      </c>
      <c r="X440" s="83" t="s">
        <v>78</v>
      </c>
      <c r="Y440" s="83">
        <v>21250</v>
      </c>
      <c r="Z440" s="83" t="s">
        <v>78</v>
      </c>
      <c r="AA440" s="83">
        <v>137246.5</v>
      </c>
      <c r="AB440" s="83" t="s">
        <v>78</v>
      </c>
      <c r="AC440" s="83">
        <v>21250</v>
      </c>
      <c r="AD440" s="83" t="s">
        <v>78</v>
      </c>
      <c r="AE440" s="83">
        <v>137253.79999999999</v>
      </c>
      <c r="AF440" s="83" t="s">
        <v>78</v>
      </c>
      <c r="AG440" s="83">
        <v>21250</v>
      </c>
      <c r="AH440" s="83" t="s">
        <v>78</v>
      </c>
      <c r="AI440" s="83">
        <v>137261.5</v>
      </c>
      <c r="AJ440" s="132"/>
      <c r="AK440" s="132"/>
      <c r="AL440" s="132"/>
      <c r="AM440" s="132"/>
      <c r="AN440" s="132" t="s">
        <v>113</v>
      </c>
      <c r="AO440" s="132"/>
      <c r="AP440" s="132"/>
      <c r="AQ440" s="132"/>
      <c r="AR440" s="132"/>
      <c r="AS440" s="132" t="s">
        <v>113</v>
      </c>
      <c r="AT440" s="132"/>
      <c r="AU440" s="132"/>
      <c r="AV440" s="132"/>
      <c r="AW440" s="132"/>
      <c r="AX440" s="132"/>
      <c r="AY440" s="132"/>
      <c r="AZ440" s="132"/>
      <c r="BA440" s="132"/>
      <c r="BB440" s="132"/>
      <c r="BC440" s="132"/>
      <c r="BD440" s="132"/>
      <c r="BE440" s="132"/>
      <c r="BF440" s="132"/>
      <c r="BG440" s="132"/>
      <c r="BH440" s="132"/>
      <c r="BI440" s="132"/>
      <c r="BJ440" s="132"/>
      <c r="BK440" s="132"/>
      <c r="BL440" s="132"/>
      <c r="BM440" s="132"/>
      <c r="BN440" s="132"/>
      <c r="BO440" s="132"/>
      <c r="BP440" s="132"/>
      <c r="BQ440" s="132"/>
      <c r="BR440" s="132"/>
      <c r="BS440" s="132"/>
      <c r="BT440" s="132"/>
      <c r="BU440" s="132"/>
      <c r="BV440" s="132"/>
      <c r="BW440" s="132"/>
      <c r="BX440" s="132"/>
      <c r="BY440" s="132"/>
      <c r="BZ440" s="132"/>
    </row>
    <row r="441" spans="1:78" ht="45.75" customHeight="1">
      <c r="A441" s="134">
        <v>435</v>
      </c>
      <c r="B441" s="134" t="s">
        <v>1309</v>
      </c>
      <c r="C441" s="2">
        <v>42485</v>
      </c>
      <c r="D441" s="134" t="s">
        <v>446</v>
      </c>
      <c r="E441" s="134" t="s">
        <v>66</v>
      </c>
      <c r="F441" s="134" t="s">
        <v>629</v>
      </c>
      <c r="G441" s="3" t="s">
        <v>1861</v>
      </c>
      <c r="H441" s="2">
        <v>41261</v>
      </c>
      <c r="I441" s="3" t="s">
        <v>1862</v>
      </c>
      <c r="J441" s="134" t="s">
        <v>56</v>
      </c>
      <c r="K441" s="4" t="s">
        <v>1863</v>
      </c>
      <c r="L441" s="8" t="s">
        <v>76</v>
      </c>
      <c r="M441" s="83" t="s">
        <v>78</v>
      </c>
      <c r="N441" s="83">
        <v>31000</v>
      </c>
      <c r="O441" s="83" t="s">
        <v>78</v>
      </c>
      <c r="P441" s="83" t="s">
        <v>78</v>
      </c>
      <c r="Q441" s="83">
        <v>11000</v>
      </c>
      <c r="R441" s="83" t="s">
        <v>78</v>
      </c>
      <c r="S441" s="83" t="s">
        <v>78</v>
      </c>
      <c r="T441" s="83" t="s">
        <v>78</v>
      </c>
      <c r="U441" s="83">
        <v>11000</v>
      </c>
      <c r="V441" s="83" t="s">
        <v>78</v>
      </c>
      <c r="W441" s="83" t="s">
        <v>78</v>
      </c>
      <c r="X441" s="83" t="s">
        <v>78</v>
      </c>
      <c r="Y441" s="83" t="s">
        <v>78</v>
      </c>
      <c r="Z441" s="83" t="s">
        <v>78</v>
      </c>
      <c r="AA441" s="83" t="s">
        <v>78</v>
      </c>
      <c r="AB441" s="83" t="s">
        <v>78</v>
      </c>
      <c r="AC441" s="83" t="s">
        <v>78</v>
      </c>
      <c r="AD441" s="83" t="s">
        <v>78</v>
      </c>
      <c r="AE441" s="83" t="s">
        <v>78</v>
      </c>
      <c r="AF441" s="83" t="s">
        <v>78</v>
      </c>
      <c r="AG441" s="83" t="s">
        <v>78</v>
      </c>
      <c r="AH441" s="83" t="s">
        <v>78</v>
      </c>
      <c r="AI441" s="83" t="s">
        <v>78</v>
      </c>
      <c r="AJ441" s="132"/>
      <c r="AK441" s="132"/>
      <c r="AL441" s="132"/>
      <c r="AM441" s="132"/>
      <c r="AN441" s="132"/>
      <c r="AO441" s="132"/>
      <c r="AP441" s="132"/>
      <c r="AQ441" s="132"/>
      <c r="AR441" s="132"/>
      <c r="AS441" s="132"/>
      <c r="AT441" s="132"/>
      <c r="AU441" s="132"/>
      <c r="AV441" s="132"/>
      <c r="AW441" s="132"/>
      <c r="AX441" s="132" t="s">
        <v>113</v>
      </c>
      <c r="AY441" s="132" t="s">
        <v>113</v>
      </c>
      <c r="AZ441" s="132"/>
      <c r="BA441" s="132"/>
      <c r="BB441" s="132"/>
      <c r="BC441" s="132"/>
      <c r="BD441" s="132"/>
      <c r="BE441" s="132"/>
      <c r="BF441" s="132"/>
      <c r="BG441" s="132"/>
      <c r="BH441" s="132"/>
      <c r="BI441" s="132"/>
      <c r="BJ441" s="132"/>
      <c r="BK441" s="132"/>
      <c r="BL441" s="132"/>
      <c r="BM441" s="132"/>
      <c r="BN441" s="132"/>
      <c r="BO441" s="132"/>
      <c r="BP441" s="132"/>
      <c r="BQ441" s="132"/>
      <c r="BR441" s="132"/>
      <c r="BS441" s="132"/>
      <c r="BT441" s="132"/>
      <c r="BU441" s="132"/>
      <c r="BV441" s="132"/>
      <c r="BW441" s="132"/>
      <c r="BX441" s="132"/>
      <c r="BY441" s="132"/>
      <c r="BZ441" s="132"/>
    </row>
    <row r="442" spans="1:78" ht="45.75" customHeight="1">
      <c r="A442" s="134">
        <v>436</v>
      </c>
      <c r="B442" s="134" t="s">
        <v>1309</v>
      </c>
      <c r="C442" s="2">
        <v>42485</v>
      </c>
      <c r="D442" s="134" t="s">
        <v>446</v>
      </c>
      <c r="E442" s="134" t="s">
        <v>66</v>
      </c>
      <c r="F442" s="134" t="s">
        <v>450</v>
      </c>
      <c r="G442" s="3" t="s">
        <v>1861</v>
      </c>
      <c r="H442" s="2">
        <v>41261</v>
      </c>
      <c r="I442" s="3" t="s">
        <v>1862</v>
      </c>
      <c r="J442" s="134" t="s">
        <v>56</v>
      </c>
      <c r="K442" s="4" t="s">
        <v>1863</v>
      </c>
      <c r="L442" s="8" t="s">
        <v>76</v>
      </c>
      <c r="M442" s="83">
        <v>362748.5</v>
      </c>
      <c r="N442" s="83">
        <v>216000</v>
      </c>
      <c r="O442" s="83" t="s">
        <v>78</v>
      </c>
      <c r="P442" s="83">
        <v>17494.099999999999</v>
      </c>
      <c r="Q442" s="83">
        <v>72000</v>
      </c>
      <c r="R442" s="83" t="s">
        <v>78</v>
      </c>
      <c r="S442" s="83" t="s">
        <v>78</v>
      </c>
      <c r="T442" s="83">
        <v>29761.3</v>
      </c>
      <c r="U442" s="83">
        <v>72000</v>
      </c>
      <c r="V442" s="83" t="s">
        <v>78</v>
      </c>
      <c r="W442" s="83" t="s">
        <v>78</v>
      </c>
      <c r="X442" s="83">
        <v>99335.9</v>
      </c>
      <c r="Y442" s="83" t="s">
        <v>78</v>
      </c>
      <c r="Z442" s="83" t="s">
        <v>78</v>
      </c>
      <c r="AA442" s="83" t="s">
        <v>78</v>
      </c>
      <c r="AB442" s="83">
        <v>99335.9</v>
      </c>
      <c r="AC442" s="83" t="s">
        <v>78</v>
      </c>
      <c r="AD442" s="83" t="s">
        <v>78</v>
      </c>
      <c r="AE442" s="83" t="s">
        <v>78</v>
      </c>
      <c r="AF442" s="83">
        <v>99335.9</v>
      </c>
      <c r="AG442" s="83" t="s">
        <v>78</v>
      </c>
      <c r="AH442" s="83" t="s">
        <v>78</v>
      </c>
      <c r="AI442" s="83" t="s">
        <v>78</v>
      </c>
      <c r="AJ442" s="132" t="s">
        <v>113</v>
      </c>
      <c r="AK442" s="132" t="s">
        <v>113</v>
      </c>
      <c r="AL442" s="132"/>
      <c r="AM442" s="132"/>
      <c r="AN442" s="132"/>
      <c r="AO442" s="132"/>
      <c r="AP442" s="132"/>
      <c r="AQ442" s="132"/>
      <c r="AR442" s="132"/>
      <c r="AS442" s="132"/>
      <c r="AT442" s="132"/>
      <c r="AU442" s="132"/>
      <c r="AV442" s="132"/>
      <c r="AW442" s="132"/>
      <c r="AX442" s="132"/>
      <c r="AY442" s="132"/>
      <c r="AZ442" s="132"/>
      <c r="BA442" s="132"/>
      <c r="BB442" s="132"/>
      <c r="BC442" s="132"/>
      <c r="BD442" s="132"/>
      <c r="BE442" s="132"/>
      <c r="BF442" s="132"/>
      <c r="BG442" s="132"/>
      <c r="BH442" s="132"/>
      <c r="BI442" s="132"/>
      <c r="BJ442" s="132"/>
      <c r="BK442" s="132"/>
      <c r="BL442" s="132"/>
      <c r="BM442" s="132" t="s">
        <v>113</v>
      </c>
      <c r="BN442" s="132"/>
      <c r="BO442" s="132"/>
      <c r="BP442" s="132"/>
      <c r="BQ442" s="132"/>
      <c r="BR442" s="132"/>
      <c r="BS442" s="132"/>
      <c r="BT442" s="132"/>
      <c r="BU442" s="132"/>
      <c r="BV442" s="132"/>
      <c r="BW442" s="132"/>
      <c r="BX442" s="132"/>
      <c r="BY442" s="132"/>
      <c r="BZ442" s="132"/>
    </row>
    <row r="443" spans="1:78" ht="45.75" customHeight="1">
      <c r="A443" s="134">
        <v>437</v>
      </c>
      <c r="B443" s="134" t="s">
        <v>1309</v>
      </c>
      <c r="C443" s="2">
        <v>42485</v>
      </c>
      <c r="D443" s="134" t="s">
        <v>446</v>
      </c>
      <c r="E443" s="134" t="s">
        <v>66</v>
      </c>
      <c r="F443" s="134" t="s">
        <v>452</v>
      </c>
      <c r="G443" s="3" t="s">
        <v>1861</v>
      </c>
      <c r="H443" s="2">
        <v>41261</v>
      </c>
      <c r="I443" s="3" t="s">
        <v>1862</v>
      </c>
      <c r="J443" s="134" t="s">
        <v>63</v>
      </c>
      <c r="K443" s="4" t="s">
        <v>1863</v>
      </c>
      <c r="L443" s="8" t="s">
        <v>76</v>
      </c>
      <c r="M443" s="83">
        <v>375831.6</v>
      </c>
      <c r="N443" s="83">
        <v>613048.69999999995</v>
      </c>
      <c r="O443" s="83">
        <v>5151781.07</v>
      </c>
      <c r="P443" s="83">
        <v>46360.9</v>
      </c>
      <c r="Q443" s="83">
        <v>55451.1</v>
      </c>
      <c r="R443" s="83" t="s">
        <v>78</v>
      </c>
      <c r="S443" s="83">
        <v>901490.75</v>
      </c>
      <c r="T443" s="83">
        <v>50522.3</v>
      </c>
      <c r="U443" s="83">
        <v>55451.1</v>
      </c>
      <c r="V443" s="83" t="s">
        <v>78</v>
      </c>
      <c r="W443" s="83">
        <v>958404.96</v>
      </c>
      <c r="X443" s="83">
        <v>75515.399999999994</v>
      </c>
      <c r="Y443" s="83">
        <v>125837.46</v>
      </c>
      <c r="Z443" s="83" t="s">
        <v>78</v>
      </c>
      <c r="AA443" s="83">
        <v>1010725.35</v>
      </c>
      <c r="AB443" s="83">
        <v>77374.399999999994</v>
      </c>
      <c r="AC443" s="83">
        <v>156638.01999999999</v>
      </c>
      <c r="AD443" s="83" t="s">
        <v>78</v>
      </c>
      <c r="AE443" s="83">
        <v>1065903.6200000001</v>
      </c>
      <c r="AF443" s="83">
        <v>79326.399999999994</v>
      </c>
      <c r="AG443" s="83">
        <v>164219.92000000001</v>
      </c>
      <c r="AH443" s="83" t="s">
        <v>78</v>
      </c>
      <c r="AI443" s="83">
        <v>1124095.96</v>
      </c>
      <c r="AJ443" s="132" t="s">
        <v>113</v>
      </c>
      <c r="AK443" s="132" t="s">
        <v>113</v>
      </c>
      <c r="AL443" s="132"/>
      <c r="AM443" s="132"/>
      <c r="AN443" s="132"/>
      <c r="AO443" s="132"/>
      <c r="AP443" s="132"/>
      <c r="AQ443" s="132"/>
      <c r="AR443" s="132"/>
      <c r="AS443" s="132" t="s">
        <v>113</v>
      </c>
      <c r="AT443" s="132" t="s">
        <v>113</v>
      </c>
      <c r="AU443" s="132"/>
      <c r="AV443" s="132"/>
      <c r="AW443" s="132"/>
      <c r="AX443" s="132"/>
      <c r="AY443" s="132"/>
      <c r="AZ443" s="132"/>
      <c r="BA443" s="132"/>
      <c r="BB443" s="132"/>
      <c r="BC443" s="132"/>
      <c r="BD443" s="132"/>
      <c r="BE443" s="132"/>
      <c r="BF443" s="132"/>
      <c r="BG443" s="132"/>
      <c r="BH443" s="132"/>
      <c r="BI443" s="132"/>
      <c r="BJ443" s="132"/>
      <c r="BK443" s="132"/>
      <c r="BL443" s="132" t="s">
        <v>113</v>
      </c>
      <c r="BM443" s="132" t="s">
        <v>113</v>
      </c>
      <c r="BN443" s="132"/>
      <c r="BO443" s="132"/>
      <c r="BP443" s="132"/>
      <c r="BQ443" s="132"/>
      <c r="BR443" s="132"/>
      <c r="BS443" s="132"/>
      <c r="BT443" s="132"/>
      <c r="BU443" s="132"/>
      <c r="BV443" s="132"/>
      <c r="BW443" s="132"/>
      <c r="BX443" s="132"/>
      <c r="BY443" s="132"/>
      <c r="BZ443" s="132"/>
    </row>
    <row r="444" spans="1:78" ht="45.75" customHeight="1">
      <c r="A444" s="134">
        <v>438</v>
      </c>
      <c r="B444" s="134" t="s">
        <v>1604</v>
      </c>
      <c r="C444" s="2">
        <v>42485</v>
      </c>
      <c r="D444" s="134" t="s">
        <v>446</v>
      </c>
      <c r="E444" s="134" t="s">
        <v>66</v>
      </c>
      <c r="F444" s="134" t="s">
        <v>510</v>
      </c>
      <c r="G444" s="3" t="s">
        <v>1868</v>
      </c>
      <c r="H444" s="2">
        <v>41180</v>
      </c>
      <c r="I444" s="3" t="s">
        <v>1869</v>
      </c>
      <c r="J444" s="134" t="s">
        <v>63</v>
      </c>
      <c r="K444" s="4" t="s">
        <v>1870</v>
      </c>
      <c r="L444" s="8" t="s">
        <v>76</v>
      </c>
      <c r="M444" s="83">
        <v>138971</v>
      </c>
      <c r="N444" s="83">
        <f>555.5+141148.7</f>
        <v>141704.20000000001</v>
      </c>
      <c r="O444" s="83">
        <v>1146860</v>
      </c>
      <c r="P444" s="83">
        <v>29966.6</v>
      </c>
      <c r="Q444" s="83">
        <v>16805.599999999999</v>
      </c>
      <c r="R444" s="83" t="s">
        <v>78</v>
      </c>
      <c r="S444" s="83">
        <v>280000</v>
      </c>
      <c r="T444" s="83" t="s">
        <v>78</v>
      </c>
      <c r="U444" s="83">
        <v>16805.599999999999</v>
      </c>
      <c r="V444" s="83" t="s">
        <v>78</v>
      </c>
      <c r="W444" s="83" t="s">
        <v>78</v>
      </c>
      <c r="X444" s="83" t="s">
        <v>78</v>
      </c>
      <c r="Y444" s="83">
        <v>16805.599999999999</v>
      </c>
      <c r="Z444" s="83" t="s">
        <v>78</v>
      </c>
      <c r="AA444" s="83" t="s">
        <v>78</v>
      </c>
      <c r="AB444" s="83" t="s">
        <v>78</v>
      </c>
      <c r="AC444" s="83">
        <v>16805.599999999999</v>
      </c>
      <c r="AD444" s="83" t="s">
        <v>78</v>
      </c>
      <c r="AE444" s="83" t="s">
        <v>78</v>
      </c>
      <c r="AF444" s="83" t="s">
        <v>78</v>
      </c>
      <c r="AG444" s="83">
        <v>16805.599999999999</v>
      </c>
      <c r="AH444" s="83" t="s">
        <v>78</v>
      </c>
      <c r="AI444" s="83" t="s">
        <v>78</v>
      </c>
      <c r="AJ444" s="132" t="s">
        <v>113</v>
      </c>
      <c r="AK444" s="132" t="s">
        <v>113</v>
      </c>
      <c r="AL444" s="132" t="s">
        <v>113</v>
      </c>
      <c r="AM444" s="132"/>
      <c r="AN444" s="132" t="s">
        <v>113</v>
      </c>
      <c r="AO444" s="132"/>
      <c r="AP444" s="132"/>
      <c r="AQ444" s="132"/>
      <c r="AR444" s="132"/>
      <c r="AS444" s="132"/>
      <c r="AT444" s="132" t="s">
        <v>113</v>
      </c>
      <c r="AU444" s="132"/>
      <c r="AV444" s="132" t="s">
        <v>113</v>
      </c>
      <c r="AW444" s="132" t="s">
        <v>113</v>
      </c>
      <c r="AX444" s="132"/>
      <c r="AY444" s="132"/>
      <c r="AZ444" s="132"/>
      <c r="BA444" s="132"/>
      <c r="BB444" s="132"/>
      <c r="BC444" s="132"/>
      <c r="BD444" s="132"/>
      <c r="BE444" s="132"/>
      <c r="BF444" s="132"/>
      <c r="BG444" s="132"/>
      <c r="BH444" s="132"/>
      <c r="BI444" s="132"/>
      <c r="BJ444" s="132"/>
      <c r="BK444" s="132"/>
      <c r="BL444" s="132"/>
      <c r="BM444" s="132"/>
      <c r="BN444" s="132"/>
      <c r="BO444" s="132"/>
      <c r="BP444" s="132"/>
      <c r="BQ444" s="132"/>
      <c r="BR444" s="132"/>
      <c r="BS444" s="132"/>
      <c r="BT444" s="132"/>
      <c r="BU444" s="132"/>
      <c r="BV444" s="132"/>
      <c r="BW444" s="132"/>
      <c r="BX444" s="132"/>
      <c r="BY444" s="132"/>
      <c r="BZ444" s="132"/>
    </row>
    <row r="445" spans="1:78" ht="45.75" customHeight="1">
      <c r="A445" s="134">
        <v>439</v>
      </c>
      <c r="B445" s="134" t="s">
        <v>1604</v>
      </c>
      <c r="C445" s="2">
        <v>42485</v>
      </c>
      <c r="D445" s="134" t="s">
        <v>446</v>
      </c>
      <c r="E445" s="134" t="s">
        <v>66</v>
      </c>
      <c r="F445" s="134" t="s">
        <v>1871</v>
      </c>
      <c r="G445" s="3" t="s">
        <v>1868</v>
      </c>
      <c r="H445" s="2">
        <v>41180</v>
      </c>
      <c r="I445" s="3" t="s">
        <v>1869</v>
      </c>
      <c r="J445" s="134" t="s">
        <v>63</v>
      </c>
      <c r="K445" s="4" t="s">
        <v>1870</v>
      </c>
      <c r="L445" s="8" t="s">
        <v>76</v>
      </c>
      <c r="M445" s="83" t="s">
        <v>1872</v>
      </c>
      <c r="N445" s="83">
        <v>1781777.7</v>
      </c>
      <c r="O445" s="83">
        <v>2835571.5</v>
      </c>
      <c r="P445" s="83">
        <v>118417.60000000001</v>
      </c>
      <c r="Q445" s="83">
        <v>215862.7</v>
      </c>
      <c r="R445" s="83" t="s">
        <v>78</v>
      </c>
      <c r="S445" s="83">
        <v>349350</v>
      </c>
      <c r="T445" s="83" t="s">
        <v>78</v>
      </c>
      <c r="U445" s="83" t="s">
        <v>1873</v>
      </c>
      <c r="V445" s="83" t="s">
        <v>78</v>
      </c>
      <c r="W445" s="83" t="s">
        <v>78</v>
      </c>
      <c r="X445" s="83" t="s">
        <v>78</v>
      </c>
      <c r="Y445" s="83" t="s">
        <v>1873</v>
      </c>
      <c r="Z445" s="83" t="s">
        <v>78</v>
      </c>
      <c r="AA445" s="83" t="s">
        <v>78</v>
      </c>
      <c r="AB445" s="83" t="s">
        <v>78</v>
      </c>
      <c r="AC445" s="83" t="s">
        <v>1873</v>
      </c>
      <c r="AD445" s="83" t="s">
        <v>78</v>
      </c>
      <c r="AE445" s="83" t="s">
        <v>78</v>
      </c>
      <c r="AF445" s="83" t="s">
        <v>78</v>
      </c>
      <c r="AG445" s="83" t="s">
        <v>1874</v>
      </c>
      <c r="AH445" s="83" t="s">
        <v>78</v>
      </c>
      <c r="AI445" s="83" t="s">
        <v>78</v>
      </c>
      <c r="AJ445" s="132" t="s">
        <v>113</v>
      </c>
      <c r="AK445" s="132" t="s">
        <v>113</v>
      </c>
      <c r="AL445" s="132" t="s">
        <v>113</v>
      </c>
      <c r="AM445" s="132" t="s">
        <v>113</v>
      </c>
      <c r="AN445" s="132"/>
      <c r="AO445" s="132"/>
      <c r="AP445" s="132"/>
      <c r="AQ445" s="132"/>
      <c r="AR445" s="132"/>
      <c r="AS445" s="132"/>
      <c r="AT445" s="132"/>
      <c r="AU445" s="132"/>
      <c r="AV445" s="132"/>
      <c r="AW445" s="132"/>
      <c r="AX445" s="132"/>
      <c r="AY445" s="132"/>
      <c r="AZ445" s="132"/>
      <c r="BA445" s="132"/>
      <c r="BB445" s="132"/>
      <c r="BC445" s="132"/>
      <c r="BD445" s="132"/>
      <c r="BE445" s="132"/>
      <c r="BF445" s="132"/>
      <c r="BG445" s="132"/>
      <c r="BH445" s="132"/>
      <c r="BI445" s="132"/>
      <c r="BJ445" s="132"/>
      <c r="BK445" s="132" t="s">
        <v>113</v>
      </c>
      <c r="BL445" s="132" t="s">
        <v>113</v>
      </c>
      <c r="BM445" s="132" t="s">
        <v>113</v>
      </c>
      <c r="BN445" s="132" t="s">
        <v>113</v>
      </c>
      <c r="BO445" s="132"/>
      <c r="BP445" s="132"/>
      <c r="BQ445" s="132"/>
      <c r="BR445" s="132" t="s">
        <v>113</v>
      </c>
      <c r="BS445" s="132"/>
      <c r="BT445" s="132"/>
      <c r="BU445" s="132"/>
      <c r="BV445" s="132"/>
      <c r="BW445" s="132"/>
      <c r="BX445" s="132"/>
      <c r="BY445" s="132"/>
      <c r="BZ445" s="132" t="s">
        <v>113</v>
      </c>
    </row>
    <row r="446" spans="1:78" ht="45.75" customHeight="1">
      <c r="A446" s="134">
        <v>440</v>
      </c>
      <c r="B446" s="134" t="s">
        <v>1604</v>
      </c>
      <c r="C446" s="2">
        <v>42485</v>
      </c>
      <c r="D446" s="134" t="s">
        <v>446</v>
      </c>
      <c r="E446" s="134" t="s">
        <v>66</v>
      </c>
      <c r="F446" s="134" t="s">
        <v>464</v>
      </c>
      <c r="G446" s="3" t="s">
        <v>1868</v>
      </c>
      <c r="H446" s="2">
        <v>41180</v>
      </c>
      <c r="I446" s="3" t="s">
        <v>1869</v>
      </c>
      <c r="J446" s="134" t="s">
        <v>63</v>
      </c>
      <c r="K446" s="4" t="s">
        <v>1870</v>
      </c>
      <c r="L446" s="8" t="s">
        <v>76</v>
      </c>
      <c r="M446" s="83">
        <v>418902.7</v>
      </c>
      <c r="N446" s="83">
        <v>236065.2</v>
      </c>
      <c r="O446" s="83" t="s">
        <v>1875</v>
      </c>
      <c r="P446" s="83">
        <v>31165</v>
      </c>
      <c r="Q446" s="83" t="s">
        <v>1876</v>
      </c>
      <c r="R446" s="83" t="s">
        <v>78</v>
      </c>
      <c r="S446" s="83" t="s">
        <v>1877</v>
      </c>
      <c r="T446" s="83" t="s">
        <v>78</v>
      </c>
      <c r="U446" s="83" t="s">
        <v>1876</v>
      </c>
      <c r="V446" s="83" t="s">
        <v>78</v>
      </c>
      <c r="W446" s="83" t="s">
        <v>78</v>
      </c>
      <c r="X446" s="83" t="s">
        <v>78</v>
      </c>
      <c r="Y446" s="83" t="s">
        <v>1876</v>
      </c>
      <c r="Z446" s="83" t="s">
        <v>78</v>
      </c>
      <c r="AA446" s="83" t="s">
        <v>78</v>
      </c>
      <c r="AB446" s="83" t="s">
        <v>78</v>
      </c>
      <c r="AC446" s="83" t="s">
        <v>1876</v>
      </c>
      <c r="AD446" s="83" t="s">
        <v>78</v>
      </c>
      <c r="AE446" s="83" t="s">
        <v>78</v>
      </c>
      <c r="AF446" s="83" t="s">
        <v>78</v>
      </c>
      <c r="AG446" s="83" t="s">
        <v>1876</v>
      </c>
      <c r="AH446" s="83" t="s">
        <v>78</v>
      </c>
      <c r="AI446" s="83" t="s">
        <v>78</v>
      </c>
      <c r="AJ446" s="132" t="s">
        <v>113</v>
      </c>
      <c r="AK446" s="132" t="s">
        <v>113</v>
      </c>
      <c r="AL446" s="132"/>
      <c r="AM446" s="132"/>
      <c r="AN446" s="132"/>
      <c r="AO446" s="132" t="s">
        <v>113</v>
      </c>
      <c r="AP446" s="132"/>
      <c r="AQ446" s="132"/>
      <c r="AR446" s="132"/>
      <c r="AS446" s="132"/>
      <c r="AT446" s="132"/>
      <c r="AU446" s="132"/>
      <c r="AV446" s="132"/>
      <c r="AW446" s="132"/>
      <c r="AX446" s="132"/>
      <c r="AY446" s="132"/>
      <c r="AZ446" s="132"/>
      <c r="BA446" s="132"/>
      <c r="BB446" s="132"/>
      <c r="BC446" s="132"/>
      <c r="BD446" s="132"/>
      <c r="BE446" s="132"/>
      <c r="BF446" s="132"/>
      <c r="BG446" s="132"/>
      <c r="BH446" s="132"/>
      <c r="BI446" s="132"/>
      <c r="BJ446" s="132"/>
      <c r="BK446" s="132"/>
      <c r="BL446" s="132"/>
      <c r="BM446" s="132"/>
      <c r="BN446" s="132"/>
      <c r="BO446" s="132"/>
      <c r="BP446" s="132"/>
      <c r="BQ446" s="132"/>
      <c r="BR446" s="132"/>
      <c r="BS446" s="132"/>
      <c r="BT446" s="132"/>
      <c r="BU446" s="132"/>
      <c r="BV446" s="132"/>
      <c r="BW446" s="132"/>
      <c r="BX446" s="132"/>
      <c r="BY446" s="132"/>
      <c r="BZ446" s="132"/>
    </row>
    <row r="447" spans="1:78" ht="45.75" customHeight="1">
      <c r="A447" s="134">
        <v>441</v>
      </c>
      <c r="B447" s="134" t="s">
        <v>1604</v>
      </c>
      <c r="C447" s="2">
        <v>42485</v>
      </c>
      <c r="D447" s="134" t="s">
        <v>446</v>
      </c>
      <c r="E447" s="134" t="s">
        <v>66</v>
      </c>
      <c r="F447" s="134" t="s">
        <v>724</v>
      </c>
      <c r="G447" s="3" t="s">
        <v>1868</v>
      </c>
      <c r="H447" s="2">
        <v>41180</v>
      </c>
      <c r="I447" s="3" t="s">
        <v>1869</v>
      </c>
      <c r="J447" s="134" t="s">
        <v>63</v>
      </c>
      <c r="K447" s="4" t="s">
        <v>1870</v>
      </c>
      <c r="L447" s="8" t="s">
        <v>76</v>
      </c>
      <c r="M447" s="83" t="s">
        <v>78</v>
      </c>
      <c r="N447" s="83">
        <f>219397+440</f>
        <v>219837</v>
      </c>
      <c r="O447" s="83">
        <v>186000</v>
      </c>
      <c r="P447" s="83" t="s">
        <v>78</v>
      </c>
      <c r="Q447" s="83">
        <v>23295.9</v>
      </c>
      <c r="R447" s="83" t="s">
        <v>78</v>
      </c>
      <c r="S447" s="83">
        <v>34000</v>
      </c>
      <c r="T447" s="83" t="s">
        <v>78</v>
      </c>
      <c r="U447" s="83">
        <v>23295.9</v>
      </c>
      <c r="V447" s="83" t="s">
        <v>78</v>
      </c>
      <c r="W447" s="83" t="s">
        <v>78</v>
      </c>
      <c r="X447" s="83" t="s">
        <v>78</v>
      </c>
      <c r="Y447" s="83">
        <v>23295.9</v>
      </c>
      <c r="Z447" s="83" t="s">
        <v>78</v>
      </c>
      <c r="AA447" s="83" t="s">
        <v>78</v>
      </c>
      <c r="AB447" s="83" t="s">
        <v>78</v>
      </c>
      <c r="AC447" s="83">
        <v>23295.9</v>
      </c>
      <c r="AD447" s="83" t="s">
        <v>78</v>
      </c>
      <c r="AE447" s="83" t="s">
        <v>78</v>
      </c>
      <c r="AF447" s="83" t="s">
        <v>78</v>
      </c>
      <c r="AG447" s="83">
        <v>23295.9</v>
      </c>
      <c r="AH447" s="83" t="s">
        <v>78</v>
      </c>
      <c r="AI447" s="83" t="s">
        <v>78</v>
      </c>
      <c r="AJ447" s="132"/>
      <c r="AK447" s="132"/>
      <c r="AL447" s="132"/>
      <c r="AM447" s="132" t="s">
        <v>113</v>
      </c>
      <c r="AN447" s="132"/>
      <c r="AO447" s="132"/>
      <c r="AP447" s="132"/>
      <c r="AQ447" s="132"/>
      <c r="AR447" s="132" t="s">
        <v>113</v>
      </c>
      <c r="AS447" s="132"/>
      <c r="AT447" s="132"/>
      <c r="AU447" s="132"/>
      <c r="AV447" s="132"/>
      <c r="AW447" s="132"/>
      <c r="AX447" s="132"/>
      <c r="AY447" s="132"/>
      <c r="AZ447" s="132"/>
      <c r="BA447" s="132"/>
      <c r="BB447" s="132"/>
      <c r="BC447" s="132"/>
      <c r="BD447" s="132"/>
      <c r="BE447" s="132"/>
      <c r="BF447" s="132"/>
      <c r="BG447" s="132"/>
      <c r="BH447" s="132"/>
      <c r="BI447" s="132"/>
      <c r="BJ447" s="132"/>
      <c r="BK447" s="132"/>
      <c r="BL447" s="132"/>
      <c r="BM447" s="132"/>
      <c r="BN447" s="132"/>
      <c r="BO447" s="132"/>
      <c r="BP447" s="132"/>
      <c r="BQ447" s="132"/>
      <c r="BR447" s="132"/>
      <c r="BS447" s="132"/>
      <c r="BT447" s="132"/>
      <c r="BU447" s="132"/>
      <c r="BV447" s="132"/>
      <c r="BW447" s="132"/>
      <c r="BX447" s="132"/>
      <c r="BY447" s="132"/>
      <c r="BZ447" s="132"/>
    </row>
    <row r="448" spans="1:78" ht="45.75" customHeight="1">
      <c r="A448" s="134">
        <v>442</v>
      </c>
      <c r="B448" s="134" t="s">
        <v>1604</v>
      </c>
      <c r="C448" s="2">
        <v>42485</v>
      </c>
      <c r="D448" s="134" t="s">
        <v>446</v>
      </c>
      <c r="E448" s="134" t="s">
        <v>66</v>
      </c>
      <c r="F448" s="134" t="s">
        <v>460</v>
      </c>
      <c r="G448" s="3" t="s">
        <v>1868</v>
      </c>
      <c r="H448" s="2">
        <v>41180</v>
      </c>
      <c r="I448" s="3" t="s">
        <v>1869</v>
      </c>
      <c r="J448" s="134" t="s">
        <v>63</v>
      </c>
      <c r="K448" s="4" t="s">
        <v>1870</v>
      </c>
      <c r="L448" s="8" t="s">
        <v>76</v>
      </c>
      <c r="M448" s="83" t="s">
        <v>1878</v>
      </c>
      <c r="N448" s="83">
        <f>340664.75+61236.97</f>
        <v>401901.72</v>
      </c>
      <c r="O448" s="83">
        <v>200204.79999999999</v>
      </c>
      <c r="P448" s="83" t="s">
        <v>78</v>
      </c>
      <c r="Q448" s="83">
        <v>29065.1</v>
      </c>
      <c r="R448" s="83" t="s">
        <v>1879</v>
      </c>
      <c r="S448" s="83">
        <v>41500</v>
      </c>
      <c r="T448" s="83" t="s">
        <v>78</v>
      </c>
      <c r="U448" s="83" t="s">
        <v>1880</v>
      </c>
      <c r="V448" s="83" t="s">
        <v>78</v>
      </c>
      <c r="W448" s="83" t="s">
        <v>78</v>
      </c>
      <c r="X448" s="83" t="s">
        <v>78</v>
      </c>
      <c r="Y448" s="83" t="s">
        <v>1881</v>
      </c>
      <c r="Z448" s="83" t="s">
        <v>78</v>
      </c>
      <c r="AA448" s="83" t="s">
        <v>78</v>
      </c>
      <c r="AB448" s="83" t="s">
        <v>78</v>
      </c>
      <c r="AC448" s="83" t="s">
        <v>1881</v>
      </c>
      <c r="AD448" s="83" t="s">
        <v>78</v>
      </c>
      <c r="AE448" s="83" t="s">
        <v>78</v>
      </c>
      <c r="AF448" s="83" t="s">
        <v>78</v>
      </c>
      <c r="AG448" s="83" t="s">
        <v>1881</v>
      </c>
      <c r="AH448" s="83" t="s">
        <v>78</v>
      </c>
      <c r="AI448" s="83" t="s">
        <v>78</v>
      </c>
      <c r="AJ448" s="132"/>
      <c r="AK448" s="132"/>
      <c r="AL448" s="132"/>
      <c r="AM448" s="132"/>
      <c r="AN448" s="132"/>
      <c r="AO448" s="132"/>
      <c r="AP448" s="132"/>
      <c r="AQ448" s="132"/>
      <c r="AR448" s="132"/>
      <c r="AS448" s="132"/>
      <c r="AT448" s="132"/>
      <c r="AU448" s="132"/>
      <c r="AV448" s="132"/>
      <c r="AW448" s="132"/>
      <c r="AX448" s="132"/>
      <c r="AY448" s="132"/>
      <c r="AZ448" s="132"/>
      <c r="BA448" s="132"/>
      <c r="BB448" s="132"/>
      <c r="BC448" s="132"/>
      <c r="BD448" s="132"/>
      <c r="BE448" s="132"/>
      <c r="BF448" s="132"/>
      <c r="BG448" s="132"/>
      <c r="BH448" s="132"/>
      <c r="BI448" s="132"/>
      <c r="BJ448" s="132"/>
      <c r="BK448" s="132"/>
      <c r="BL448" s="132"/>
      <c r="BM448" s="132"/>
      <c r="BN448" s="132"/>
      <c r="BO448" s="132"/>
      <c r="BP448" s="132"/>
      <c r="BQ448" s="132"/>
      <c r="BR448" s="132"/>
      <c r="BS448" s="132"/>
      <c r="BT448" s="132"/>
      <c r="BU448" s="132"/>
      <c r="BV448" s="132"/>
      <c r="BW448" s="132"/>
      <c r="BX448" s="132"/>
      <c r="BY448" s="132"/>
      <c r="BZ448" s="132"/>
    </row>
    <row r="449" spans="1:78" ht="45.75" customHeight="1">
      <c r="A449" s="134">
        <v>443</v>
      </c>
      <c r="B449" s="134" t="s">
        <v>1604</v>
      </c>
      <c r="C449" s="2">
        <v>42485</v>
      </c>
      <c r="D449" s="134" t="s">
        <v>446</v>
      </c>
      <c r="E449" s="134" t="s">
        <v>66</v>
      </c>
      <c r="F449" s="134" t="s">
        <v>1882</v>
      </c>
      <c r="G449" s="3" t="s">
        <v>1868</v>
      </c>
      <c r="H449" s="2">
        <v>41180</v>
      </c>
      <c r="I449" s="3" t="s">
        <v>1869</v>
      </c>
      <c r="J449" s="134" t="s">
        <v>56</v>
      </c>
      <c r="K449" s="4" t="s">
        <v>1870</v>
      </c>
      <c r="L449" s="8" t="s">
        <v>76</v>
      </c>
      <c r="M449" s="83">
        <v>3371</v>
      </c>
      <c r="N449" s="83">
        <v>13369.7</v>
      </c>
      <c r="O449" s="83" t="s">
        <v>1883</v>
      </c>
      <c r="P449" s="83" t="s">
        <v>78</v>
      </c>
      <c r="Q449" s="83">
        <v>2003.9</v>
      </c>
      <c r="R449" s="83" t="s">
        <v>78</v>
      </c>
      <c r="S449" s="83">
        <v>9640.7999999999993</v>
      </c>
      <c r="T449" s="83" t="s">
        <v>78</v>
      </c>
      <c r="U449" s="83">
        <v>2003.9</v>
      </c>
      <c r="V449" s="83" t="s">
        <v>78</v>
      </c>
      <c r="W449" s="83">
        <v>9433.2999999999993</v>
      </c>
      <c r="X449" s="83" t="s">
        <v>78</v>
      </c>
      <c r="Y449" s="83">
        <v>2003.9</v>
      </c>
      <c r="Z449" s="83" t="s">
        <v>78</v>
      </c>
      <c r="AA449" s="83" t="s">
        <v>78</v>
      </c>
      <c r="AB449" s="83" t="s">
        <v>78</v>
      </c>
      <c r="AC449" s="83">
        <v>2003.9</v>
      </c>
      <c r="AD449" s="83" t="s">
        <v>78</v>
      </c>
      <c r="AE449" s="83" t="s">
        <v>78</v>
      </c>
      <c r="AF449" s="83" t="s">
        <v>78</v>
      </c>
      <c r="AG449" s="83">
        <v>2003.9</v>
      </c>
      <c r="AH449" s="83" t="s">
        <v>78</v>
      </c>
      <c r="AI449" s="83" t="s">
        <v>78</v>
      </c>
      <c r="AJ449" s="132"/>
      <c r="AK449" s="132"/>
      <c r="AL449" s="132"/>
      <c r="AM449" s="132"/>
      <c r="AN449" s="132" t="s">
        <v>113</v>
      </c>
      <c r="AO449" s="132"/>
      <c r="AP449" s="132"/>
      <c r="AQ449" s="132"/>
      <c r="AR449" s="132"/>
      <c r="AS449" s="132" t="s">
        <v>113</v>
      </c>
      <c r="AT449" s="132"/>
      <c r="AU449" s="132"/>
      <c r="AV449" s="132"/>
      <c r="AW449" s="132"/>
      <c r="AX449" s="132"/>
      <c r="AY449" s="132"/>
      <c r="AZ449" s="132"/>
      <c r="BA449" s="132"/>
      <c r="BB449" s="132"/>
      <c r="BC449" s="132"/>
      <c r="BD449" s="132"/>
      <c r="BE449" s="132"/>
      <c r="BF449" s="132"/>
      <c r="BG449" s="132"/>
      <c r="BH449" s="132"/>
      <c r="BI449" s="132"/>
      <c r="BJ449" s="132"/>
      <c r="BK449" s="132"/>
      <c r="BL449" s="132"/>
      <c r="BM449" s="132"/>
      <c r="BN449" s="132"/>
      <c r="BO449" s="132"/>
      <c r="BP449" s="132"/>
      <c r="BQ449" s="132"/>
      <c r="BR449" s="132"/>
      <c r="BS449" s="132"/>
      <c r="BT449" s="132"/>
      <c r="BU449" s="132"/>
      <c r="BV449" s="132"/>
      <c r="BW449" s="132"/>
      <c r="BX449" s="132"/>
      <c r="BY449" s="132"/>
      <c r="BZ449" s="132"/>
    </row>
    <row r="450" spans="1:78" ht="45.75" customHeight="1">
      <c r="A450" s="134">
        <v>444</v>
      </c>
      <c r="B450" s="134" t="s">
        <v>1604</v>
      </c>
      <c r="C450" s="2">
        <v>42485</v>
      </c>
      <c r="D450" s="134" t="s">
        <v>446</v>
      </c>
      <c r="E450" s="134" t="s">
        <v>66</v>
      </c>
      <c r="F450" s="134" t="s">
        <v>1576</v>
      </c>
      <c r="G450" s="3" t="s">
        <v>1868</v>
      </c>
      <c r="H450" s="2">
        <v>41180</v>
      </c>
      <c r="I450" s="3" t="s">
        <v>1869</v>
      </c>
      <c r="J450" s="134" t="s">
        <v>56</v>
      </c>
      <c r="K450" s="4" t="s">
        <v>1870</v>
      </c>
      <c r="L450" s="8" t="s">
        <v>76</v>
      </c>
      <c r="M450" s="83" t="s">
        <v>78</v>
      </c>
      <c r="N450" s="83">
        <v>6000</v>
      </c>
      <c r="O450" s="83">
        <v>2000</v>
      </c>
      <c r="P450" s="83" t="s">
        <v>78</v>
      </c>
      <c r="Q450" s="83">
        <v>1000</v>
      </c>
      <c r="R450" s="83" t="s">
        <v>78</v>
      </c>
      <c r="S450" s="83">
        <v>1000</v>
      </c>
      <c r="T450" s="83" t="s">
        <v>78</v>
      </c>
      <c r="U450" s="83">
        <v>1000</v>
      </c>
      <c r="V450" s="83" t="s">
        <v>78</v>
      </c>
      <c r="W450" s="83" t="s">
        <v>78</v>
      </c>
      <c r="X450" s="83" t="s">
        <v>78</v>
      </c>
      <c r="Y450" s="83">
        <v>1000</v>
      </c>
      <c r="Z450" s="83" t="s">
        <v>78</v>
      </c>
      <c r="AA450" s="83" t="s">
        <v>78</v>
      </c>
      <c r="AB450" s="83" t="s">
        <v>78</v>
      </c>
      <c r="AC450" s="83">
        <v>1000</v>
      </c>
      <c r="AD450" s="83" t="s">
        <v>78</v>
      </c>
      <c r="AE450" s="83" t="s">
        <v>78</v>
      </c>
      <c r="AF450" s="83" t="s">
        <v>78</v>
      </c>
      <c r="AG450" s="83">
        <v>1000</v>
      </c>
      <c r="AH450" s="83" t="s">
        <v>78</v>
      </c>
      <c r="AI450" s="83" t="s">
        <v>78</v>
      </c>
      <c r="AJ450" s="132"/>
      <c r="AK450" s="132"/>
      <c r="AL450" s="132"/>
      <c r="AM450" s="132" t="s">
        <v>113</v>
      </c>
      <c r="AN450" s="132"/>
      <c r="AO450" s="132"/>
      <c r="AP450" s="132"/>
      <c r="AQ450" s="132"/>
      <c r="AR450" s="132"/>
      <c r="AS450" s="132"/>
      <c r="AT450" s="132"/>
      <c r="AU450" s="132"/>
      <c r="AV450" s="132"/>
      <c r="AW450" s="132"/>
      <c r="AX450" s="132"/>
      <c r="AY450" s="132"/>
      <c r="AZ450" s="132"/>
      <c r="BA450" s="132"/>
      <c r="BB450" s="132"/>
      <c r="BC450" s="132"/>
      <c r="BD450" s="132"/>
      <c r="BE450" s="132"/>
      <c r="BF450" s="132"/>
      <c r="BG450" s="132"/>
      <c r="BH450" s="132" t="s">
        <v>113</v>
      </c>
      <c r="BI450" s="132"/>
      <c r="BJ450" s="132"/>
      <c r="BK450" s="132"/>
      <c r="BL450" s="132"/>
      <c r="BM450" s="132"/>
      <c r="BN450" s="132"/>
      <c r="BO450" s="132"/>
      <c r="BP450" s="132"/>
      <c r="BQ450" s="132"/>
      <c r="BR450" s="132"/>
      <c r="BS450" s="132"/>
      <c r="BT450" s="132"/>
      <c r="BU450" s="132"/>
      <c r="BV450" s="132"/>
      <c r="BW450" s="132"/>
      <c r="BX450" s="132"/>
      <c r="BY450" s="132"/>
      <c r="BZ450" s="132"/>
    </row>
    <row r="451" spans="1:78" ht="45.75" customHeight="1">
      <c r="A451" s="134">
        <v>445</v>
      </c>
      <c r="B451" s="134" t="s">
        <v>1604</v>
      </c>
      <c r="C451" s="2">
        <v>42485</v>
      </c>
      <c r="D451" s="134" t="s">
        <v>446</v>
      </c>
      <c r="E451" s="134" t="s">
        <v>66</v>
      </c>
      <c r="F451" s="134" t="s">
        <v>1884</v>
      </c>
      <c r="G451" s="3" t="s">
        <v>1868</v>
      </c>
      <c r="H451" s="2">
        <v>41180</v>
      </c>
      <c r="I451" s="3" t="s">
        <v>1869</v>
      </c>
      <c r="J451" s="134" t="s">
        <v>56</v>
      </c>
      <c r="K451" s="4" t="s">
        <v>1870</v>
      </c>
      <c r="L451" s="8" t="s">
        <v>76</v>
      </c>
      <c r="M451" s="83">
        <v>28.9</v>
      </c>
      <c r="N451" s="83">
        <v>10486.8</v>
      </c>
      <c r="O451" s="83">
        <v>1771</v>
      </c>
      <c r="P451" s="83">
        <v>28.9</v>
      </c>
      <c r="Q451" s="83" t="s">
        <v>1885</v>
      </c>
      <c r="R451" s="83" t="s">
        <v>78</v>
      </c>
      <c r="S451" s="83" t="s">
        <v>1886</v>
      </c>
      <c r="T451" s="83" t="s">
        <v>78</v>
      </c>
      <c r="U451" s="83" t="s">
        <v>1885</v>
      </c>
      <c r="V451" s="83" t="s">
        <v>78</v>
      </c>
      <c r="W451" s="83" t="s">
        <v>78</v>
      </c>
      <c r="X451" s="83" t="s">
        <v>78</v>
      </c>
      <c r="Y451" s="83" t="s">
        <v>1885</v>
      </c>
      <c r="Z451" s="83" t="s">
        <v>78</v>
      </c>
      <c r="AA451" s="83" t="s">
        <v>78</v>
      </c>
      <c r="AB451" s="83" t="s">
        <v>78</v>
      </c>
      <c r="AC451" s="83" t="s">
        <v>1885</v>
      </c>
      <c r="AD451" s="83" t="s">
        <v>78</v>
      </c>
      <c r="AE451" s="83" t="s">
        <v>78</v>
      </c>
      <c r="AF451" s="83" t="s">
        <v>78</v>
      </c>
      <c r="AG451" s="83" t="s">
        <v>1885</v>
      </c>
      <c r="AH451" s="83" t="s">
        <v>78</v>
      </c>
      <c r="AI451" s="83" t="s">
        <v>78</v>
      </c>
      <c r="AJ451" s="132"/>
      <c r="AK451" s="132"/>
      <c r="AL451" s="132"/>
      <c r="AM451" s="132" t="s">
        <v>113</v>
      </c>
      <c r="AN451" s="132"/>
      <c r="AO451" s="132"/>
      <c r="AP451" s="132"/>
      <c r="AQ451" s="132"/>
      <c r="AR451" s="132"/>
      <c r="AS451" s="132"/>
      <c r="AT451" s="132"/>
      <c r="AU451" s="132"/>
      <c r="AV451" s="132"/>
      <c r="AW451" s="132"/>
      <c r="AX451" s="132" t="s">
        <v>113</v>
      </c>
      <c r="AY451" s="132" t="s">
        <v>113</v>
      </c>
      <c r="AZ451" s="132"/>
      <c r="BA451" s="132"/>
      <c r="BB451" s="132"/>
      <c r="BC451" s="132"/>
      <c r="BD451" s="132"/>
      <c r="BE451" s="132"/>
      <c r="BF451" s="132"/>
      <c r="BG451" s="132"/>
      <c r="BH451" s="132"/>
      <c r="BI451" s="132"/>
      <c r="BJ451" s="132"/>
      <c r="BK451" s="132"/>
      <c r="BL451" s="132"/>
      <c r="BM451" s="132"/>
      <c r="BN451" s="132"/>
      <c r="BO451" s="132"/>
      <c r="BP451" s="132"/>
      <c r="BQ451" s="132"/>
      <c r="BR451" s="132"/>
      <c r="BS451" s="132"/>
      <c r="BT451" s="132"/>
      <c r="BU451" s="132"/>
      <c r="BV451" s="132"/>
      <c r="BW451" s="132"/>
      <c r="BX451" s="132"/>
      <c r="BY451" s="132"/>
      <c r="BZ451" s="132"/>
    </row>
    <row r="452" spans="1:78" ht="45.75" customHeight="1">
      <c r="A452" s="134">
        <v>446</v>
      </c>
      <c r="B452" s="134" t="s">
        <v>1612</v>
      </c>
      <c r="C452" s="2">
        <v>42485</v>
      </c>
      <c r="D452" s="134" t="s">
        <v>446</v>
      </c>
      <c r="E452" s="134" t="s">
        <v>66</v>
      </c>
      <c r="F452" s="134" t="s">
        <v>1887</v>
      </c>
      <c r="G452" s="3" t="s">
        <v>1888</v>
      </c>
      <c r="H452" s="2">
        <v>41604</v>
      </c>
      <c r="I452" s="3" t="s">
        <v>1889</v>
      </c>
      <c r="J452" s="134" t="s">
        <v>108</v>
      </c>
      <c r="K452" s="4" t="s">
        <v>1890</v>
      </c>
      <c r="L452" s="8" t="s">
        <v>76</v>
      </c>
      <c r="M452" s="83">
        <v>135489</v>
      </c>
      <c r="N452" s="83">
        <v>8145283</v>
      </c>
      <c r="O452" s="83">
        <v>98343</v>
      </c>
      <c r="P452" s="83">
        <v>34521</v>
      </c>
      <c r="Q452" s="83">
        <v>1230215</v>
      </c>
      <c r="R452" s="83" t="s">
        <v>78</v>
      </c>
      <c r="S452" s="83">
        <v>150</v>
      </c>
      <c r="T452" s="83">
        <v>38102</v>
      </c>
      <c r="U452" s="83">
        <v>1234387</v>
      </c>
      <c r="V452" s="83" t="s">
        <v>78</v>
      </c>
      <c r="W452" s="83">
        <v>150</v>
      </c>
      <c r="X452" s="83" t="s">
        <v>78</v>
      </c>
      <c r="Y452" s="83">
        <v>1078332</v>
      </c>
      <c r="Z452" s="83" t="s">
        <v>78</v>
      </c>
      <c r="AA452" s="83">
        <v>32681</v>
      </c>
      <c r="AB452" s="83" t="s">
        <v>78</v>
      </c>
      <c r="AC452" s="83">
        <v>1076332</v>
      </c>
      <c r="AD452" s="83" t="s">
        <v>78</v>
      </c>
      <c r="AE452" s="83">
        <v>32681</v>
      </c>
      <c r="AF452" s="83" t="s">
        <v>78</v>
      </c>
      <c r="AG452" s="83">
        <v>1076332</v>
      </c>
      <c r="AH452" s="83" t="s">
        <v>78</v>
      </c>
      <c r="AI452" s="83">
        <v>32681</v>
      </c>
      <c r="AJ452" s="132" t="s">
        <v>113</v>
      </c>
      <c r="AK452" s="132" t="s">
        <v>113</v>
      </c>
      <c r="AL452" s="132"/>
      <c r="AM452" s="132"/>
      <c r="AN452" s="132"/>
      <c r="AO452" s="132"/>
      <c r="AP452" s="132"/>
      <c r="AQ452" s="132"/>
      <c r="AR452" s="132"/>
      <c r="AS452" s="132"/>
      <c r="AT452" s="132"/>
      <c r="AU452" s="132"/>
      <c r="AV452" s="132"/>
      <c r="AW452" s="132"/>
      <c r="AX452" s="132"/>
      <c r="AY452" s="132"/>
      <c r="AZ452" s="132"/>
      <c r="BA452" s="132"/>
      <c r="BB452" s="132"/>
      <c r="BC452" s="132"/>
      <c r="BD452" s="132"/>
      <c r="BE452" s="132"/>
      <c r="BF452" s="132"/>
      <c r="BG452" s="132"/>
      <c r="BH452" s="132"/>
      <c r="BI452" s="132"/>
      <c r="BJ452" s="132"/>
      <c r="BK452" s="132"/>
      <c r="BL452" s="132" t="s">
        <v>113</v>
      </c>
      <c r="BM452" s="132"/>
      <c r="BN452" s="132"/>
      <c r="BO452" s="132"/>
      <c r="BP452" s="132"/>
      <c r="BQ452" s="132"/>
      <c r="BR452" s="132" t="s">
        <v>113</v>
      </c>
      <c r="BS452" s="132"/>
      <c r="BT452" s="132"/>
      <c r="BU452" s="132"/>
      <c r="BV452" s="132"/>
      <c r="BW452" s="132"/>
      <c r="BX452" s="132"/>
      <c r="BY452" s="132"/>
      <c r="BZ452" s="132"/>
    </row>
    <row r="453" spans="1:78" ht="45.75" customHeight="1">
      <c r="A453" s="134">
        <v>447</v>
      </c>
      <c r="B453" s="134" t="s">
        <v>1612</v>
      </c>
      <c r="C453" s="2">
        <v>42485</v>
      </c>
      <c r="D453" s="134" t="s">
        <v>446</v>
      </c>
      <c r="E453" s="134" t="s">
        <v>66</v>
      </c>
      <c r="F453" s="134" t="s">
        <v>1891</v>
      </c>
      <c r="G453" s="3" t="s">
        <v>1888</v>
      </c>
      <c r="H453" s="2">
        <v>41604</v>
      </c>
      <c r="I453" s="3" t="s">
        <v>1889</v>
      </c>
      <c r="J453" s="134" t="s">
        <v>108</v>
      </c>
      <c r="K453" s="4" t="s">
        <v>1890</v>
      </c>
      <c r="L453" s="8" t="s">
        <v>76</v>
      </c>
      <c r="M453" s="83">
        <v>182</v>
      </c>
      <c r="N453" s="83">
        <v>1869237</v>
      </c>
      <c r="O453" s="83">
        <v>20328</v>
      </c>
      <c r="P453" s="83" t="s">
        <v>78</v>
      </c>
      <c r="Q453" s="83">
        <v>191297</v>
      </c>
      <c r="R453" s="83" t="s">
        <v>78</v>
      </c>
      <c r="S453" s="83">
        <v>3538</v>
      </c>
      <c r="T453" s="83" t="s">
        <v>78</v>
      </c>
      <c r="U453" s="83">
        <v>167297</v>
      </c>
      <c r="V453" s="83" t="s">
        <v>78</v>
      </c>
      <c r="W453" s="83">
        <v>3538</v>
      </c>
      <c r="X453" s="83" t="s">
        <v>78</v>
      </c>
      <c r="Y453" s="83">
        <v>185885</v>
      </c>
      <c r="Z453" s="83" t="s">
        <v>78</v>
      </c>
      <c r="AA453" s="83">
        <v>3538</v>
      </c>
      <c r="AB453" s="83" t="s">
        <v>78</v>
      </c>
      <c r="AC453" s="83">
        <v>185885</v>
      </c>
      <c r="AD453" s="83" t="s">
        <v>78</v>
      </c>
      <c r="AE453" s="83">
        <v>3538</v>
      </c>
      <c r="AF453" s="83" t="s">
        <v>78</v>
      </c>
      <c r="AG453" s="83">
        <v>185885</v>
      </c>
      <c r="AH453" s="83" t="s">
        <v>78</v>
      </c>
      <c r="AI453" s="83">
        <v>3538</v>
      </c>
      <c r="AJ453" s="132" t="s">
        <v>113</v>
      </c>
      <c r="AK453" s="132" t="s">
        <v>113</v>
      </c>
      <c r="AL453" s="132"/>
      <c r="AM453" s="132" t="s">
        <v>113</v>
      </c>
      <c r="AN453" s="132"/>
      <c r="AO453" s="132" t="s">
        <v>113</v>
      </c>
      <c r="AP453" s="132"/>
      <c r="AQ453" s="132"/>
      <c r="AR453" s="132"/>
      <c r="AS453" s="132" t="s">
        <v>113</v>
      </c>
      <c r="AT453" s="132"/>
      <c r="AU453" s="132"/>
      <c r="AV453" s="132"/>
      <c r="AW453" s="132"/>
      <c r="AX453" s="132"/>
      <c r="AY453" s="132"/>
      <c r="AZ453" s="132"/>
      <c r="BA453" s="132"/>
      <c r="BB453" s="132"/>
      <c r="BC453" s="132"/>
      <c r="BD453" s="132"/>
      <c r="BE453" s="132"/>
      <c r="BF453" s="132"/>
      <c r="BG453" s="132"/>
      <c r="BH453" s="132"/>
      <c r="BI453" s="132"/>
      <c r="BJ453" s="132"/>
      <c r="BK453" s="132" t="s">
        <v>113</v>
      </c>
      <c r="BL453" s="132" t="s">
        <v>113</v>
      </c>
      <c r="BM453" s="132"/>
      <c r="BN453" s="132"/>
      <c r="BO453" s="132"/>
      <c r="BP453" s="132"/>
      <c r="BQ453" s="132"/>
      <c r="BR453" s="132"/>
      <c r="BS453" s="132"/>
      <c r="BT453" s="132"/>
      <c r="BU453" s="132"/>
      <c r="BV453" s="132"/>
      <c r="BW453" s="132"/>
      <c r="BX453" s="132"/>
      <c r="BY453" s="132"/>
      <c r="BZ453" s="132" t="s">
        <v>113</v>
      </c>
    </row>
    <row r="454" spans="1:78" ht="45.75" customHeight="1">
      <c r="A454" s="134">
        <v>448</v>
      </c>
      <c r="B454" s="134" t="s">
        <v>1612</v>
      </c>
      <c r="C454" s="2">
        <v>42485</v>
      </c>
      <c r="D454" s="134" t="s">
        <v>446</v>
      </c>
      <c r="E454" s="134" t="s">
        <v>66</v>
      </c>
      <c r="F454" s="134" t="s">
        <v>1892</v>
      </c>
      <c r="G454" s="3" t="s">
        <v>1888</v>
      </c>
      <c r="H454" s="2">
        <v>41604</v>
      </c>
      <c r="I454" s="3" t="s">
        <v>1889</v>
      </c>
      <c r="J454" s="134" t="s">
        <v>108</v>
      </c>
      <c r="K454" s="4" t="s">
        <v>1890</v>
      </c>
      <c r="L454" s="8" t="s">
        <v>76</v>
      </c>
      <c r="M454" s="83">
        <v>84</v>
      </c>
      <c r="N454" s="83">
        <v>230429</v>
      </c>
      <c r="O454" s="83" t="s">
        <v>78</v>
      </c>
      <c r="P454" s="83">
        <v>7</v>
      </c>
      <c r="Q454" s="83">
        <v>29472</v>
      </c>
      <c r="R454" s="83" t="s">
        <v>78</v>
      </c>
      <c r="S454" s="83" t="s">
        <v>78</v>
      </c>
      <c r="T454" s="83">
        <v>11</v>
      </c>
      <c r="U454" s="83">
        <v>29472</v>
      </c>
      <c r="V454" s="83" t="s">
        <v>78</v>
      </c>
      <c r="W454" s="83" t="s">
        <v>78</v>
      </c>
      <c r="X454" s="83" t="s">
        <v>78</v>
      </c>
      <c r="Y454" s="83">
        <v>32746</v>
      </c>
      <c r="Z454" s="83" t="s">
        <v>78</v>
      </c>
      <c r="AA454" s="83" t="s">
        <v>78</v>
      </c>
      <c r="AB454" s="83" t="s">
        <v>78</v>
      </c>
      <c r="AC454" s="83">
        <v>32746</v>
      </c>
      <c r="AD454" s="83" t="s">
        <v>78</v>
      </c>
      <c r="AE454" s="83" t="s">
        <v>78</v>
      </c>
      <c r="AF454" s="83" t="s">
        <v>78</v>
      </c>
      <c r="AG454" s="83">
        <v>41746</v>
      </c>
      <c r="AH454" s="83" t="s">
        <v>78</v>
      </c>
      <c r="AI454" s="83" t="s">
        <v>78</v>
      </c>
      <c r="AJ454" s="132"/>
      <c r="AK454" s="132"/>
      <c r="AL454" s="132"/>
      <c r="AM454" s="132" t="s">
        <v>113</v>
      </c>
      <c r="AN454" s="132"/>
      <c r="AO454" s="132"/>
      <c r="AP454" s="132"/>
      <c r="AQ454" s="132"/>
      <c r="AR454" s="132"/>
      <c r="AS454" s="132" t="s">
        <v>113</v>
      </c>
      <c r="AT454" s="132" t="s">
        <v>113</v>
      </c>
      <c r="AU454" s="132"/>
      <c r="AV454" s="132"/>
      <c r="AW454" s="132" t="s">
        <v>113</v>
      </c>
      <c r="AX454" s="132"/>
      <c r="AY454" s="132" t="s">
        <v>113</v>
      </c>
      <c r="AZ454" s="132"/>
      <c r="BA454" s="132"/>
      <c r="BB454" s="132" t="s">
        <v>113</v>
      </c>
      <c r="BC454" s="132"/>
      <c r="BD454" s="132"/>
      <c r="BE454" s="132"/>
      <c r="BF454" s="132"/>
      <c r="BG454" s="132"/>
      <c r="BH454" s="132"/>
      <c r="BI454" s="132"/>
      <c r="BJ454" s="132"/>
      <c r="BK454" s="132"/>
      <c r="BL454" s="132"/>
      <c r="BM454" s="132"/>
      <c r="BN454" s="132"/>
      <c r="BO454" s="132"/>
      <c r="BP454" s="132"/>
      <c r="BQ454" s="132"/>
      <c r="BR454" s="132"/>
      <c r="BS454" s="132"/>
      <c r="BT454" s="132"/>
      <c r="BU454" s="132"/>
      <c r="BV454" s="132"/>
      <c r="BW454" s="132"/>
      <c r="BX454" s="132"/>
      <c r="BY454" s="132"/>
      <c r="BZ454" s="132"/>
    </row>
    <row r="455" spans="1:78" ht="45.75" customHeight="1">
      <c r="A455" s="134">
        <v>449</v>
      </c>
      <c r="B455" s="134" t="s">
        <v>1612</v>
      </c>
      <c r="C455" s="2">
        <v>42485</v>
      </c>
      <c r="D455" s="134" t="s">
        <v>446</v>
      </c>
      <c r="E455" s="134" t="s">
        <v>66</v>
      </c>
      <c r="F455" s="134" t="s">
        <v>1893</v>
      </c>
      <c r="G455" s="3" t="s">
        <v>1888</v>
      </c>
      <c r="H455" s="2">
        <v>41604</v>
      </c>
      <c r="I455" s="3" t="s">
        <v>1889</v>
      </c>
      <c r="J455" s="134" t="s">
        <v>108</v>
      </c>
      <c r="K455" s="4" t="s">
        <v>1890</v>
      </c>
      <c r="L455" s="8" t="s">
        <v>76</v>
      </c>
      <c r="M455" s="83" t="s">
        <v>78</v>
      </c>
      <c r="N455" s="83">
        <v>5053604</v>
      </c>
      <c r="O455" s="83" t="s">
        <v>78</v>
      </c>
      <c r="P455" s="83" t="s">
        <v>78</v>
      </c>
      <c r="Q455" s="83">
        <v>676430</v>
      </c>
      <c r="R455" s="83" t="s">
        <v>78</v>
      </c>
      <c r="S455" s="83" t="s">
        <v>78</v>
      </c>
      <c r="T455" s="83" t="s">
        <v>78</v>
      </c>
      <c r="U455" s="83">
        <v>676430</v>
      </c>
      <c r="V455" s="83" t="s">
        <v>78</v>
      </c>
      <c r="W455" s="83" t="s">
        <v>78</v>
      </c>
      <c r="X455" s="83" t="s">
        <v>78</v>
      </c>
      <c r="Y455" s="83">
        <v>751589</v>
      </c>
      <c r="Z455" s="83" t="s">
        <v>78</v>
      </c>
      <c r="AA455" s="83" t="s">
        <v>78</v>
      </c>
      <c r="AB455" s="83" t="s">
        <v>78</v>
      </c>
      <c r="AC455" s="83">
        <v>751589</v>
      </c>
      <c r="AD455" s="83" t="s">
        <v>78</v>
      </c>
      <c r="AE455" s="83" t="s">
        <v>78</v>
      </c>
      <c r="AF455" s="83" t="s">
        <v>78</v>
      </c>
      <c r="AG455" s="83">
        <v>751589</v>
      </c>
      <c r="AH455" s="83" t="s">
        <v>78</v>
      </c>
      <c r="AI455" s="83" t="s">
        <v>78</v>
      </c>
      <c r="AJ455" s="132"/>
      <c r="AK455" s="132"/>
      <c r="AL455" s="132"/>
      <c r="AM455" s="132"/>
      <c r="AN455" s="132"/>
      <c r="AO455" s="132"/>
      <c r="AP455" s="132"/>
      <c r="AQ455" s="132"/>
      <c r="AR455" s="132" t="s">
        <v>113</v>
      </c>
      <c r="AS455" s="132"/>
      <c r="AT455" s="132"/>
      <c r="AU455" s="132"/>
      <c r="AV455" s="132"/>
      <c r="AW455" s="132"/>
      <c r="AX455" s="132"/>
      <c r="AY455" s="132"/>
      <c r="AZ455" s="132"/>
      <c r="BA455" s="132"/>
      <c r="BB455" s="132"/>
      <c r="BC455" s="132"/>
      <c r="BD455" s="132"/>
      <c r="BE455" s="132"/>
      <c r="BF455" s="132"/>
      <c r="BG455" s="132"/>
      <c r="BH455" s="132"/>
      <c r="BI455" s="132" t="s">
        <v>113</v>
      </c>
      <c r="BJ455" s="132"/>
      <c r="BK455" s="132"/>
      <c r="BL455" s="132"/>
      <c r="BM455" s="132"/>
      <c r="BN455" s="132"/>
      <c r="BO455" s="132"/>
      <c r="BP455" s="132"/>
      <c r="BQ455" s="132"/>
      <c r="BR455" s="132"/>
      <c r="BS455" s="132"/>
      <c r="BT455" s="132"/>
      <c r="BU455" s="132"/>
      <c r="BV455" s="132"/>
      <c r="BW455" s="132"/>
      <c r="BX455" s="132"/>
      <c r="BY455" s="132"/>
      <c r="BZ455" s="132"/>
    </row>
    <row r="456" spans="1:78" ht="45.75" customHeight="1">
      <c r="A456" s="134">
        <v>450</v>
      </c>
      <c r="B456" s="134" t="s">
        <v>1612</v>
      </c>
      <c r="C456" s="2">
        <v>42485</v>
      </c>
      <c r="D456" s="134" t="s">
        <v>446</v>
      </c>
      <c r="E456" s="134" t="s">
        <v>66</v>
      </c>
      <c r="F456" s="134" t="s">
        <v>1894</v>
      </c>
      <c r="G456" s="3" t="s">
        <v>1888</v>
      </c>
      <c r="H456" s="2">
        <v>41604</v>
      </c>
      <c r="I456" s="3" t="s">
        <v>1889</v>
      </c>
      <c r="J456" s="134" t="s">
        <v>108</v>
      </c>
      <c r="K456" s="4" t="s">
        <v>1890</v>
      </c>
      <c r="L456" s="8" t="s">
        <v>76</v>
      </c>
      <c r="M456" s="83">
        <v>309155</v>
      </c>
      <c r="N456" s="83">
        <v>3095100</v>
      </c>
      <c r="O456" s="83">
        <v>183020</v>
      </c>
      <c r="P456" s="83" t="s">
        <v>78</v>
      </c>
      <c r="Q456" s="83">
        <v>102700</v>
      </c>
      <c r="R456" s="83" t="s">
        <v>78</v>
      </c>
      <c r="S456" s="83">
        <v>43850</v>
      </c>
      <c r="T456" s="83" t="s">
        <v>78</v>
      </c>
      <c r="U456" s="83">
        <v>102700</v>
      </c>
      <c r="V456" s="83" t="s">
        <v>78</v>
      </c>
      <c r="W456" s="83">
        <v>43850</v>
      </c>
      <c r="X456" s="83" t="s">
        <v>78</v>
      </c>
      <c r="Y456" s="83">
        <v>103000</v>
      </c>
      <c r="Z456" s="83" t="s">
        <v>78</v>
      </c>
      <c r="AA456" s="83">
        <v>31000</v>
      </c>
      <c r="AB456" s="83" t="s">
        <v>78</v>
      </c>
      <c r="AC456" s="83">
        <v>103000</v>
      </c>
      <c r="AD456" s="83" t="s">
        <v>78</v>
      </c>
      <c r="AE456" s="83">
        <v>31000</v>
      </c>
      <c r="AF456" s="83" t="s">
        <v>78</v>
      </c>
      <c r="AG456" s="83">
        <v>103000</v>
      </c>
      <c r="AH456" s="83" t="s">
        <v>78</v>
      </c>
      <c r="AI456" s="83">
        <v>31000</v>
      </c>
      <c r="AJ456" s="132"/>
      <c r="AK456" s="132"/>
      <c r="AL456" s="132"/>
      <c r="AM456" s="132"/>
      <c r="AN456" s="132"/>
      <c r="AO456" s="132"/>
      <c r="AP456" s="132"/>
      <c r="AQ456" s="132"/>
      <c r="AR456" s="132"/>
      <c r="AS456" s="132"/>
      <c r="AT456" s="132"/>
      <c r="AU456" s="132"/>
      <c r="AV456" s="132"/>
      <c r="AW456" s="132"/>
      <c r="AX456" s="132"/>
      <c r="AY456" s="132"/>
      <c r="AZ456" s="132"/>
      <c r="BA456" s="132"/>
      <c r="BB456" s="132"/>
      <c r="BC456" s="132"/>
      <c r="BD456" s="132"/>
      <c r="BE456" s="132"/>
      <c r="BF456" s="132"/>
      <c r="BG456" s="132"/>
      <c r="BH456" s="132"/>
      <c r="BI456" s="132"/>
      <c r="BJ456" s="132"/>
      <c r="BK456" s="132"/>
      <c r="BL456" s="132"/>
      <c r="BM456" s="132"/>
      <c r="BN456" s="132"/>
      <c r="BO456" s="132"/>
      <c r="BP456" s="132"/>
      <c r="BQ456" s="132"/>
      <c r="BR456" s="132"/>
      <c r="BS456" s="132"/>
      <c r="BT456" s="132"/>
      <c r="BU456" s="132"/>
      <c r="BV456" s="132"/>
      <c r="BW456" s="132"/>
      <c r="BX456" s="132"/>
      <c r="BY456" s="132"/>
      <c r="BZ456" s="132"/>
    </row>
    <row r="457" spans="1:78" ht="45.75" customHeight="1">
      <c r="A457" s="134">
        <v>451</v>
      </c>
      <c r="B457" s="134" t="s">
        <v>1624</v>
      </c>
      <c r="C457" s="2">
        <v>42488</v>
      </c>
      <c r="D457" s="134" t="s">
        <v>446</v>
      </c>
      <c r="E457" s="134" t="s">
        <v>66</v>
      </c>
      <c r="F457" s="134" t="s">
        <v>492</v>
      </c>
      <c r="G457" s="3" t="s">
        <v>1895</v>
      </c>
      <c r="H457" s="2">
        <v>41542</v>
      </c>
      <c r="I457" s="3" t="s">
        <v>1896</v>
      </c>
      <c r="J457" s="134" t="s">
        <v>108</v>
      </c>
      <c r="K457" s="4" t="s">
        <v>1897</v>
      </c>
      <c r="L457" s="8" t="s">
        <v>76</v>
      </c>
      <c r="M457" s="83" t="s">
        <v>78</v>
      </c>
      <c r="N457" s="83">
        <v>1780086</v>
      </c>
      <c r="O457" s="83" t="s">
        <v>78</v>
      </c>
      <c r="P457" s="83" t="s">
        <v>78</v>
      </c>
      <c r="Q457" s="83">
        <v>25940</v>
      </c>
      <c r="R457" s="83" t="s">
        <v>78</v>
      </c>
      <c r="S457" s="83" t="s">
        <v>78</v>
      </c>
      <c r="T457" s="83" t="s">
        <v>78</v>
      </c>
      <c r="U457" s="83" t="s">
        <v>1412</v>
      </c>
      <c r="V457" s="83" t="s">
        <v>78</v>
      </c>
      <c r="W457" s="83" t="s">
        <v>78</v>
      </c>
      <c r="X457" s="83" t="s">
        <v>78</v>
      </c>
      <c r="Y457" s="83">
        <v>297336</v>
      </c>
      <c r="Z457" s="83" t="s">
        <v>78</v>
      </c>
      <c r="AA457" s="83" t="s">
        <v>78</v>
      </c>
      <c r="AB457" s="83" t="s">
        <v>78</v>
      </c>
      <c r="AC457" s="83">
        <v>306304</v>
      </c>
      <c r="AD457" s="83" t="s">
        <v>78</v>
      </c>
      <c r="AE457" s="83" t="s">
        <v>78</v>
      </c>
      <c r="AF457" s="83" t="s">
        <v>78</v>
      </c>
      <c r="AG457" s="83">
        <v>315750</v>
      </c>
      <c r="AH457" s="83" t="s">
        <v>78</v>
      </c>
      <c r="AI457" s="83" t="s">
        <v>78</v>
      </c>
      <c r="AJ457" s="132" t="s">
        <v>113</v>
      </c>
      <c r="AK457" s="132" t="s">
        <v>113</v>
      </c>
      <c r="AL457" s="132" t="s">
        <v>113</v>
      </c>
      <c r="AM457" s="132"/>
      <c r="AN457" s="132"/>
      <c r="AO457" s="132"/>
      <c r="AP457" s="132"/>
      <c r="AQ457" s="132" t="s">
        <v>113</v>
      </c>
      <c r="AR457" s="132"/>
      <c r="AS457" s="132" t="s">
        <v>113</v>
      </c>
      <c r="AT457" s="132" t="s">
        <v>113</v>
      </c>
      <c r="AU457" s="132" t="s">
        <v>113</v>
      </c>
      <c r="AV457" s="132" t="s">
        <v>113</v>
      </c>
      <c r="AW457" s="132" t="s">
        <v>113</v>
      </c>
      <c r="AX457" s="132" t="s">
        <v>113</v>
      </c>
      <c r="AY457" s="132"/>
      <c r="AZ457" s="132"/>
      <c r="BA457" s="132"/>
      <c r="BB457" s="132"/>
      <c r="BC457" s="132"/>
      <c r="BD457" s="132"/>
      <c r="BE457" s="132"/>
      <c r="BF457" s="132"/>
      <c r="BG457" s="132"/>
      <c r="BH457" s="132"/>
      <c r="BI457" s="132"/>
      <c r="BJ457" s="132"/>
      <c r="BK457" s="132"/>
      <c r="BL457" s="132"/>
      <c r="BM457" s="132"/>
      <c r="BN457" s="132"/>
      <c r="BO457" s="132"/>
      <c r="BP457" s="132"/>
      <c r="BQ457" s="132"/>
      <c r="BR457" s="132"/>
      <c r="BS457" s="132"/>
      <c r="BT457" s="132"/>
      <c r="BU457" s="132"/>
      <c r="BV457" s="132"/>
      <c r="BW457" s="132"/>
      <c r="BX457" s="132"/>
      <c r="BY457" s="132"/>
      <c r="BZ457" s="132"/>
    </row>
    <row r="458" spans="1:78" ht="45.75" customHeight="1">
      <c r="A458" s="134">
        <v>452</v>
      </c>
      <c r="B458" s="134" t="s">
        <v>1624</v>
      </c>
      <c r="C458" s="2">
        <v>42488</v>
      </c>
      <c r="D458" s="134" t="s">
        <v>446</v>
      </c>
      <c r="E458" s="134" t="s">
        <v>66</v>
      </c>
      <c r="F458" s="134" t="s">
        <v>1898</v>
      </c>
      <c r="G458" s="3" t="s">
        <v>1895</v>
      </c>
      <c r="H458" s="2">
        <v>41542</v>
      </c>
      <c r="I458" s="3" t="s">
        <v>1896</v>
      </c>
      <c r="J458" s="134" t="s">
        <v>108</v>
      </c>
      <c r="K458" s="4" t="s">
        <v>1897</v>
      </c>
      <c r="L458" s="8" t="s">
        <v>76</v>
      </c>
      <c r="M458" s="83" t="s">
        <v>78</v>
      </c>
      <c r="N458" s="83">
        <v>81344.600000000006</v>
      </c>
      <c r="O458" s="83" t="s">
        <v>78</v>
      </c>
      <c r="P458" s="83" t="s">
        <v>78</v>
      </c>
      <c r="Q458" s="83">
        <v>3000</v>
      </c>
      <c r="R458" s="83" t="s">
        <v>78</v>
      </c>
      <c r="S458" s="83" t="s">
        <v>78</v>
      </c>
      <c r="T458" s="83" t="s">
        <v>78</v>
      </c>
      <c r="U458" s="83" t="s">
        <v>78</v>
      </c>
      <c r="V458" s="83" t="s">
        <v>78</v>
      </c>
      <c r="W458" s="83" t="s">
        <v>78</v>
      </c>
      <c r="X458" s="83" t="s">
        <v>78</v>
      </c>
      <c r="Y458" s="83">
        <v>22000</v>
      </c>
      <c r="Z458" s="83" t="s">
        <v>78</v>
      </c>
      <c r="AA458" s="83" t="s">
        <v>78</v>
      </c>
      <c r="AB458" s="83" t="s">
        <v>78</v>
      </c>
      <c r="AC458" s="83">
        <v>21000</v>
      </c>
      <c r="AD458" s="83" t="s">
        <v>78</v>
      </c>
      <c r="AE458" s="83" t="s">
        <v>78</v>
      </c>
      <c r="AF458" s="83" t="s">
        <v>78</v>
      </c>
      <c r="AG458" s="83" t="s">
        <v>1899</v>
      </c>
      <c r="AH458" s="83" t="s">
        <v>78</v>
      </c>
      <c r="AI458" s="83" t="s">
        <v>78</v>
      </c>
      <c r="AJ458" s="132"/>
      <c r="AK458" s="132"/>
      <c r="AL458" s="132"/>
      <c r="AM458" s="132"/>
      <c r="AN458" s="132" t="s">
        <v>113</v>
      </c>
      <c r="AO458" s="132"/>
      <c r="AP458" s="132"/>
      <c r="AQ458" s="132"/>
      <c r="AR458" s="132"/>
      <c r="AS458" s="132" t="s">
        <v>113</v>
      </c>
      <c r="AT458" s="132"/>
      <c r="AU458" s="132"/>
      <c r="AV458" s="132"/>
      <c r="AW458" s="132"/>
      <c r="AX458" s="132"/>
      <c r="AY458" s="132"/>
      <c r="AZ458" s="132"/>
      <c r="BA458" s="132"/>
      <c r="BB458" s="132"/>
      <c r="BC458" s="132"/>
      <c r="BD458" s="132"/>
      <c r="BE458" s="132"/>
      <c r="BF458" s="132"/>
      <c r="BG458" s="132"/>
      <c r="BH458" s="132"/>
      <c r="BI458" s="132"/>
      <c r="BJ458" s="132"/>
      <c r="BK458" s="132"/>
      <c r="BL458" s="132"/>
      <c r="BM458" s="132"/>
      <c r="BN458" s="132"/>
      <c r="BO458" s="132"/>
      <c r="BP458" s="132"/>
      <c r="BQ458" s="132"/>
      <c r="BR458" s="132"/>
      <c r="BS458" s="132"/>
      <c r="BT458" s="132"/>
      <c r="BU458" s="132"/>
      <c r="BV458" s="132"/>
      <c r="BW458" s="132"/>
      <c r="BX458" s="132"/>
      <c r="BY458" s="132"/>
      <c r="BZ458" s="132"/>
    </row>
    <row r="459" spans="1:78" ht="45.75" customHeight="1">
      <c r="A459" s="134">
        <v>453</v>
      </c>
      <c r="B459" s="134" t="s">
        <v>1624</v>
      </c>
      <c r="C459" s="2">
        <v>42488</v>
      </c>
      <c r="D459" s="134" t="s">
        <v>446</v>
      </c>
      <c r="E459" s="134" t="s">
        <v>66</v>
      </c>
      <c r="F459" s="134" t="s">
        <v>490</v>
      </c>
      <c r="G459" s="3" t="s">
        <v>1895</v>
      </c>
      <c r="H459" s="2">
        <v>41542</v>
      </c>
      <c r="I459" s="3" t="s">
        <v>1896</v>
      </c>
      <c r="J459" s="134" t="s">
        <v>108</v>
      </c>
      <c r="K459" s="4" t="s">
        <v>1897</v>
      </c>
      <c r="L459" s="8" t="s">
        <v>76</v>
      </c>
      <c r="M459" s="83" t="s">
        <v>78</v>
      </c>
      <c r="N459" s="83">
        <v>688454.5</v>
      </c>
      <c r="O459" s="83" t="s">
        <v>78</v>
      </c>
      <c r="P459" s="83" t="s">
        <v>78</v>
      </c>
      <c r="Q459" s="83">
        <v>58011</v>
      </c>
      <c r="R459" s="83" t="s">
        <v>78</v>
      </c>
      <c r="S459" s="83" t="s">
        <v>78</v>
      </c>
      <c r="T459" s="83" t="s">
        <v>78</v>
      </c>
      <c r="U459" s="83">
        <v>500</v>
      </c>
      <c r="V459" s="83" t="s">
        <v>78</v>
      </c>
      <c r="W459" s="83" t="s">
        <v>78</v>
      </c>
      <c r="X459" s="83" t="s">
        <v>78</v>
      </c>
      <c r="Y459" s="83">
        <v>74361</v>
      </c>
      <c r="Z459" s="83" t="s">
        <v>78</v>
      </c>
      <c r="AA459" s="83" t="s">
        <v>78</v>
      </c>
      <c r="AB459" s="83" t="s">
        <v>78</v>
      </c>
      <c r="AC459" s="83" t="s">
        <v>1900</v>
      </c>
      <c r="AD459" s="83" t="s">
        <v>78</v>
      </c>
      <c r="AE459" s="83" t="s">
        <v>78</v>
      </c>
      <c r="AF459" s="83" t="s">
        <v>78</v>
      </c>
      <c r="AG459" s="83">
        <v>82610</v>
      </c>
      <c r="AH459" s="83" t="s">
        <v>78</v>
      </c>
      <c r="AI459" s="83" t="s">
        <v>78</v>
      </c>
      <c r="AJ459" s="132" t="s">
        <v>113</v>
      </c>
      <c r="AK459" s="132" t="s">
        <v>113</v>
      </c>
      <c r="AL459" s="132" t="s">
        <v>113</v>
      </c>
      <c r="AM459" s="132"/>
      <c r="AN459" s="132"/>
      <c r="AO459" s="132"/>
      <c r="AP459" s="132" t="s">
        <v>113</v>
      </c>
      <c r="AQ459" s="132" t="s">
        <v>113</v>
      </c>
      <c r="AR459" s="132"/>
      <c r="AS459" s="132" t="s">
        <v>113</v>
      </c>
      <c r="AT459" s="132"/>
      <c r="AU459" s="132"/>
      <c r="AV459" s="132"/>
      <c r="AW459" s="132"/>
      <c r="AX459" s="132"/>
      <c r="AY459" s="132"/>
      <c r="AZ459" s="132"/>
      <c r="BA459" s="132"/>
      <c r="BB459" s="132"/>
      <c r="BC459" s="132"/>
      <c r="BD459" s="132"/>
      <c r="BE459" s="132"/>
      <c r="BF459" s="132"/>
      <c r="BG459" s="132"/>
      <c r="BH459" s="132"/>
      <c r="BI459" s="132"/>
      <c r="BJ459" s="132" t="s">
        <v>113</v>
      </c>
      <c r="BK459" s="132" t="s">
        <v>113</v>
      </c>
      <c r="BL459" s="132" t="s">
        <v>113</v>
      </c>
      <c r="BM459" s="132"/>
      <c r="BN459" s="132"/>
      <c r="BO459" s="132" t="s">
        <v>113</v>
      </c>
      <c r="BP459" s="132" t="s">
        <v>113</v>
      </c>
      <c r="BQ459" s="132"/>
      <c r="BR459" s="132" t="s">
        <v>113</v>
      </c>
      <c r="BS459" s="132"/>
      <c r="BT459" s="132"/>
      <c r="BU459" s="132"/>
      <c r="BV459" s="132"/>
      <c r="BW459" s="132"/>
      <c r="BX459" s="132"/>
      <c r="BY459" s="132"/>
      <c r="BZ459" s="132"/>
    </row>
    <row r="460" spans="1:78" ht="45.75" customHeight="1">
      <c r="A460" s="134">
        <v>454</v>
      </c>
      <c r="B460" s="134" t="s">
        <v>1624</v>
      </c>
      <c r="C460" s="2">
        <v>42488</v>
      </c>
      <c r="D460" s="134" t="s">
        <v>446</v>
      </c>
      <c r="E460" s="134" t="s">
        <v>66</v>
      </c>
      <c r="F460" s="134" t="s">
        <v>466</v>
      </c>
      <c r="G460" s="3" t="s">
        <v>1895</v>
      </c>
      <c r="H460" s="2">
        <v>41542</v>
      </c>
      <c r="I460" s="3" t="s">
        <v>1896</v>
      </c>
      <c r="J460" s="134" t="s">
        <v>108</v>
      </c>
      <c r="K460" s="4" t="s">
        <v>1897</v>
      </c>
      <c r="L460" s="8" t="s">
        <v>76</v>
      </c>
      <c r="M460" s="83" t="s">
        <v>78</v>
      </c>
      <c r="N460" s="83" t="s">
        <v>1901</v>
      </c>
      <c r="O460" s="83" t="s">
        <v>78</v>
      </c>
      <c r="P460" s="83" t="s">
        <v>78</v>
      </c>
      <c r="Q460" s="83">
        <v>20000</v>
      </c>
      <c r="R460" s="83" t="s">
        <v>78</v>
      </c>
      <c r="S460" s="83" t="s">
        <v>78</v>
      </c>
      <c r="T460" s="83" t="s">
        <v>78</v>
      </c>
      <c r="U460" s="83">
        <v>200</v>
      </c>
      <c r="V460" s="83" t="s">
        <v>78</v>
      </c>
      <c r="W460" s="83" t="s">
        <v>78</v>
      </c>
      <c r="X460" s="83" t="s">
        <v>78</v>
      </c>
      <c r="Y460" s="83" t="s">
        <v>1902</v>
      </c>
      <c r="Z460" s="83" t="s">
        <v>78</v>
      </c>
      <c r="AA460" s="83" t="s">
        <v>78</v>
      </c>
      <c r="AB460" s="83" t="s">
        <v>78</v>
      </c>
      <c r="AC460" s="83">
        <v>1874</v>
      </c>
      <c r="AD460" s="83" t="s">
        <v>78</v>
      </c>
      <c r="AE460" s="83" t="s">
        <v>78</v>
      </c>
      <c r="AF460" s="83" t="s">
        <v>78</v>
      </c>
      <c r="AG460" s="83">
        <v>1970</v>
      </c>
      <c r="AH460" s="83" t="s">
        <v>78</v>
      </c>
      <c r="AI460" s="83" t="s">
        <v>78</v>
      </c>
      <c r="AJ460" s="132"/>
      <c r="AK460" s="132" t="s">
        <v>113</v>
      </c>
      <c r="AL460" s="132"/>
      <c r="AM460" s="132" t="s">
        <v>113</v>
      </c>
      <c r="AN460" s="132"/>
      <c r="AO460" s="132"/>
      <c r="AP460" s="132"/>
      <c r="AQ460" s="132"/>
      <c r="AR460" s="132"/>
      <c r="AS460" s="132" t="s">
        <v>113</v>
      </c>
      <c r="AT460" s="132"/>
      <c r="AU460" s="132"/>
      <c r="AV460" s="132"/>
      <c r="AW460" s="132"/>
      <c r="AX460" s="132"/>
      <c r="AY460" s="132"/>
      <c r="AZ460" s="132"/>
      <c r="BA460" s="132"/>
      <c r="BB460" s="132"/>
      <c r="BC460" s="132"/>
      <c r="BD460" s="132"/>
      <c r="BE460" s="132"/>
      <c r="BF460" s="132"/>
      <c r="BG460" s="132"/>
      <c r="BH460" s="132"/>
      <c r="BI460" s="132"/>
      <c r="BJ460" s="132"/>
      <c r="BK460" s="132"/>
      <c r="BL460" s="132"/>
      <c r="BM460" s="132" t="s">
        <v>113</v>
      </c>
      <c r="BN460" s="132"/>
      <c r="BO460" s="132"/>
      <c r="BP460" s="132"/>
      <c r="BQ460" s="132"/>
      <c r="BR460" s="132"/>
      <c r="BS460" s="132"/>
      <c r="BT460" s="132"/>
      <c r="BU460" s="132"/>
      <c r="BV460" s="132"/>
      <c r="BW460" s="132"/>
      <c r="BX460" s="132"/>
      <c r="BY460" s="132"/>
      <c r="BZ460" s="132"/>
    </row>
    <row r="461" spans="1:78" ht="45.75" customHeight="1">
      <c r="A461" s="134">
        <v>455</v>
      </c>
      <c r="B461" s="134" t="s">
        <v>1624</v>
      </c>
      <c r="C461" s="2">
        <v>42488</v>
      </c>
      <c r="D461" s="134" t="s">
        <v>446</v>
      </c>
      <c r="E461" s="134" t="s">
        <v>66</v>
      </c>
      <c r="F461" s="134" t="s">
        <v>1903</v>
      </c>
      <c r="G461" s="3" t="s">
        <v>1895</v>
      </c>
      <c r="H461" s="2">
        <v>41542</v>
      </c>
      <c r="I461" s="3" t="s">
        <v>1896</v>
      </c>
      <c r="J461" s="134" t="s">
        <v>108</v>
      </c>
      <c r="K461" s="4" t="s">
        <v>1897</v>
      </c>
      <c r="L461" s="8" t="s">
        <v>76</v>
      </c>
      <c r="M461" s="83" t="s">
        <v>78</v>
      </c>
      <c r="N461" s="83">
        <v>314916.09999999998</v>
      </c>
      <c r="O461" s="83" t="s">
        <v>78</v>
      </c>
      <c r="P461" s="83" t="s">
        <v>78</v>
      </c>
      <c r="Q461" s="83" t="s">
        <v>1904</v>
      </c>
      <c r="R461" s="83" t="s">
        <v>78</v>
      </c>
      <c r="S461" s="83" t="s">
        <v>78</v>
      </c>
      <c r="T461" s="83" t="s">
        <v>78</v>
      </c>
      <c r="U461" s="83">
        <v>373</v>
      </c>
      <c r="V461" s="83" t="s">
        <v>78</v>
      </c>
      <c r="W461" s="83" t="s">
        <v>78</v>
      </c>
      <c r="X461" s="83" t="s">
        <v>78</v>
      </c>
      <c r="Y461" s="83">
        <v>72830</v>
      </c>
      <c r="Z461" s="83" t="s">
        <v>78</v>
      </c>
      <c r="AA461" s="83" t="s">
        <v>78</v>
      </c>
      <c r="AB461" s="83" t="s">
        <v>78</v>
      </c>
      <c r="AC461" s="83" t="s">
        <v>1905</v>
      </c>
      <c r="AD461" s="83" t="s">
        <v>78</v>
      </c>
      <c r="AE461" s="83" t="s">
        <v>78</v>
      </c>
      <c r="AF461" s="83" t="s">
        <v>78</v>
      </c>
      <c r="AG461" s="83" t="s">
        <v>1906</v>
      </c>
      <c r="AH461" s="83" t="s">
        <v>78</v>
      </c>
      <c r="AI461" s="83" t="s">
        <v>78</v>
      </c>
      <c r="AJ461" s="132" t="s">
        <v>113</v>
      </c>
      <c r="AK461" s="132" t="s">
        <v>113</v>
      </c>
      <c r="AL461" s="132"/>
      <c r="AM461" s="132"/>
      <c r="AN461" s="132"/>
      <c r="AO461" s="132" t="s">
        <v>113</v>
      </c>
      <c r="AP461" s="132"/>
      <c r="AQ461" s="132"/>
      <c r="AR461" s="132"/>
      <c r="AS461" s="132" t="s">
        <v>113</v>
      </c>
      <c r="AT461" s="132"/>
      <c r="AU461" s="132"/>
      <c r="AV461" s="132"/>
      <c r="AW461" s="132"/>
      <c r="AX461" s="132"/>
      <c r="AY461" s="132"/>
      <c r="AZ461" s="132"/>
      <c r="BA461" s="132"/>
      <c r="BB461" s="132"/>
      <c r="BC461" s="132"/>
      <c r="BD461" s="132"/>
      <c r="BE461" s="132"/>
      <c r="BF461" s="132"/>
      <c r="BG461" s="132"/>
      <c r="BH461" s="132"/>
      <c r="BI461" s="132"/>
      <c r="BJ461" s="132"/>
      <c r="BK461" s="132"/>
      <c r="BL461" s="132"/>
      <c r="BM461" s="132"/>
      <c r="BN461" s="132"/>
      <c r="BO461" s="132"/>
      <c r="BP461" s="132"/>
      <c r="BQ461" s="132"/>
      <c r="BR461" s="132"/>
      <c r="BS461" s="132"/>
      <c r="BT461" s="132"/>
      <c r="BU461" s="132"/>
      <c r="BV461" s="132"/>
      <c r="BW461" s="132"/>
      <c r="BX461" s="132"/>
      <c r="BY461" s="132"/>
      <c r="BZ461" s="132"/>
    </row>
    <row r="462" spans="1:78" ht="45.75" customHeight="1">
      <c r="A462" s="134">
        <v>456</v>
      </c>
      <c r="B462" s="134" t="s">
        <v>1624</v>
      </c>
      <c r="C462" s="2">
        <v>42488</v>
      </c>
      <c r="D462" s="134" t="s">
        <v>446</v>
      </c>
      <c r="E462" s="134" t="s">
        <v>66</v>
      </c>
      <c r="F462" s="134" t="s">
        <v>462</v>
      </c>
      <c r="G462" s="3" t="s">
        <v>1895</v>
      </c>
      <c r="H462" s="2">
        <v>41542</v>
      </c>
      <c r="I462" s="3" t="s">
        <v>1896</v>
      </c>
      <c r="J462" s="134" t="s">
        <v>108</v>
      </c>
      <c r="K462" s="4" t="s">
        <v>1897</v>
      </c>
      <c r="L462" s="8" t="s">
        <v>76</v>
      </c>
      <c r="M462" s="83" t="s">
        <v>78</v>
      </c>
      <c r="N462" s="83">
        <v>1684753.6</v>
      </c>
      <c r="O462" s="83" t="s">
        <v>78</v>
      </c>
      <c r="P462" s="83" t="s">
        <v>78</v>
      </c>
      <c r="Q462" s="83">
        <v>410</v>
      </c>
      <c r="R462" s="83" t="s">
        <v>78</v>
      </c>
      <c r="S462" s="83" t="s">
        <v>78</v>
      </c>
      <c r="T462" s="83" t="s">
        <v>78</v>
      </c>
      <c r="U462" s="83">
        <v>100</v>
      </c>
      <c r="V462" s="83" t="s">
        <v>78</v>
      </c>
      <c r="W462" s="83" t="s">
        <v>78</v>
      </c>
      <c r="X462" s="83" t="s">
        <v>78</v>
      </c>
      <c r="Y462" s="83">
        <v>426200</v>
      </c>
      <c r="Z462" s="83" t="s">
        <v>78</v>
      </c>
      <c r="AA462" s="83" t="s">
        <v>78</v>
      </c>
      <c r="AB462" s="83" t="s">
        <v>78</v>
      </c>
      <c r="AC462" s="83">
        <v>479400</v>
      </c>
      <c r="AD462" s="83" t="s">
        <v>78</v>
      </c>
      <c r="AE462" s="83" t="s">
        <v>78</v>
      </c>
      <c r="AF462" s="83" t="s">
        <v>78</v>
      </c>
      <c r="AG462" s="83">
        <v>529700</v>
      </c>
      <c r="AH462" s="83" t="s">
        <v>78</v>
      </c>
      <c r="AI462" s="83" t="s">
        <v>78</v>
      </c>
      <c r="AJ462" s="132"/>
      <c r="AK462" s="132"/>
      <c r="AL462" s="132"/>
      <c r="AM462" s="132" t="s">
        <v>113</v>
      </c>
      <c r="AN462" s="132"/>
      <c r="AO462" s="132"/>
      <c r="AP462" s="132"/>
      <c r="AQ462" s="132"/>
      <c r="AR462" s="132"/>
      <c r="AS462" s="132"/>
      <c r="AT462" s="132"/>
      <c r="AU462" s="132"/>
      <c r="AV462" s="132"/>
      <c r="AW462" s="132"/>
      <c r="AX462" s="132"/>
      <c r="AY462" s="132"/>
      <c r="AZ462" s="132"/>
      <c r="BA462" s="132"/>
      <c r="BB462" s="132"/>
      <c r="BC462" s="132"/>
      <c r="BD462" s="132"/>
      <c r="BE462" s="132"/>
      <c r="BF462" s="132"/>
      <c r="BG462" s="132"/>
      <c r="BH462" s="132"/>
      <c r="BI462" s="132"/>
      <c r="BJ462" s="132"/>
      <c r="BK462" s="132"/>
      <c r="BL462" s="132"/>
      <c r="BM462" s="132"/>
      <c r="BN462" s="132"/>
      <c r="BO462" s="132"/>
      <c r="BP462" s="132"/>
      <c r="BQ462" s="132"/>
      <c r="BR462" s="132"/>
      <c r="BS462" s="132"/>
      <c r="BT462" s="132"/>
      <c r="BU462" s="132"/>
      <c r="BV462" s="132"/>
      <c r="BW462" s="132"/>
      <c r="BX462" s="132"/>
      <c r="BY462" s="132"/>
      <c r="BZ462" s="132"/>
    </row>
    <row r="463" spans="1:78" ht="45.75" customHeight="1">
      <c r="A463" s="134">
        <v>457</v>
      </c>
      <c r="B463" s="134" t="s">
        <v>1624</v>
      </c>
      <c r="C463" s="2">
        <v>42488</v>
      </c>
      <c r="D463" s="134" t="s">
        <v>446</v>
      </c>
      <c r="E463" s="134" t="s">
        <v>66</v>
      </c>
      <c r="F463" s="134" t="s">
        <v>460</v>
      </c>
      <c r="G463" s="3" t="s">
        <v>1895</v>
      </c>
      <c r="H463" s="2">
        <v>41542</v>
      </c>
      <c r="I463" s="3" t="s">
        <v>1896</v>
      </c>
      <c r="J463" s="134" t="s">
        <v>108</v>
      </c>
      <c r="K463" s="4" t="s">
        <v>1897</v>
      </c>
      <c r="L463" s="8" t="s">
        <v>76</v>
      </c>
      <c r="M463" s="83" t="s">
        <v>78</v>
      </c>
      <c r="N463" s="83">
        <v>524788</v>
      </c>
      <c r="O463" s="83" t="s">
        <v>78</v>
      </c>
      <c r="P463" s="83" t="s">
        <v>78</v>
      </c>
      <c r="Q463" s="83" t="s">
        <v>1907</v>
      </c>
      <c r="R463" s="83" t="s">
        <v>78</v>
      </c>
      <c r="S463" s="83" t="s">
        <v>78</v>
      </c>
      <c r="T463" s="83" t="s">
        <v>78</v>
      </c>
      <c r="U463" s="83">
        <v>690</v>
      </c>
      <c r="V463" s="83" t="s">
        <v>78</v>
      </c>
      <c r="W463" s="83" t="s">
        <v>78</v>
      </c>
      <c r="X463" s="83" t="s">
        <v>78</v>
      </c>
      <c r="Y463" s="83">
        <v>123528</v>
      </c>
      <c r="Z463" s="83" t="s">
        <v>78</v>
      </c>
      <c r="AA463" s="83" t="s">
        <v>78</v>
      </c>
      <c r="AB463" s="83" t="s">
        <v>78</v>
      </c>
      <c r="AC463" s="83">
        <v>133242</v>
      </c>
      <c r="AD463" s="83" t="s">
        <v>78</v>
      </c>
      <c r="AE463" s="83" t="s">
        <v>78</v>
      </c>
      <c r="AF463" s="83" t="s">
        <v>78</v>
      </c>
      <c r="AG463" s="83">
        <v>145690</v>
      </c>
      <c r="AH463" s="83" t="s">
        <v>78</v>
      </c>
      <c r="AI463" s="83" t="s">
        <v>78</v>
      </c>
      <c r="AJ463" s="132"/>
      <c r="AK463" s="132"/>
      <c r="AL463" s="132"/>
      <c r="AM463" s="132"/>
      <c r="AN463" s="132"/>
      <c r="AO463" s="132"/>
      <c r="AP463" s="132"/>
      <c r="AQ463" s="132"/>
      <c r="AR463" s="132"/>
      <c r="AS463" s="132"/>
      <c r="AT463" s="132"/>
      <c r="AU463" s="132"/>
      <c r="AV463" s="132"/>
      <c r="AW463" s="132"/>
      <c r="AX463" s="132"/>
      <c r="AY463" s="132"/>
      <c r="AZ463" s="132"/>
      <c r="BA463" s="132"/>
      <c r="BB463" s="132"/>
      <c r="BC463" s="132"/>
      <c r="BD463" s="132"/>
      <c r="BE463" s="132"/>
      <c r="BF463" s="132"/>
      <c r="BG463" s="132"/>
      <c r="BH463" s="132"/>
      <c r="BI463" s="132"/>
      <c r="BJ463" s="132"/>
      <c r="BK463" s="132"/>
      <c r="BL463" s="132"/>
      <c r="BM463" s="132"/>
      <c r="BN463" s="132"/>
      <c r="BO463" s="132"/>
      <c r="BP463" s="132"/>
      <c r="BQ463" s="132"/>
      <c r="BR463" s="132"/>
      <c r="BS463" s="132"/>
      <c r="BT463" s="132"/>
      <c r="BU463" s="132"/>
      <c r="BV463" s="132"/>
      <c r="BW463" s="132"/>
      <c r="BX463" s="132"/>
      <c r="BY463" s="132"/>
      <c r="BZ463" s="132"/>
    </row>
    <row r="464" spans="1:78" ht="45.75" customHeight="1">
      <c r="A464" s="134">
        <v>458</v>
      </c>
      <c r="B464" s="134" t="s">
        <v>1624</v>
      </c>
      <c r="C464" s="2">
        <v>42488</v>
      </c>
      <c r="D464" s="134" t="s">
        <v>446</v>
      </c>
      <c r="E464" s="134" t="s">
        <v>66</v>
      </c>
      <c r="F464" s="134" t="s">
        <v>629</v>
      </c>
      <c r="G464" s="3" t="s">
        <v>1895</v>
      </c>
      <c r="H464" s="2">
        <v>41542</v>
      </c>
      <c r="I464" s="3" t="s">
        <v>1896</v>
      </c>
      <c r="J464" s="134" t="s">
        <v>374</v>
      </c>
      <c r="K464" s="4" t="s">
        <v>1897</v>
      </c>
      <c r="L464" s="8" t="s">
        <v>76</v>
      </c>
      <c r="M464" s="83" t="s">
        <v>78</v>
      </c>
      <c r="N464" s="83">
        <v>7150</v>
      </c>
      <c r="O464" s="83" t="s">
        <v>78</v>
      </c>
      <c r="P464" s="83" t="s">
        <v>78</v>
      </c>
      <c r="Q464" s="83">
        <v>7150</v>
      </c>
      <c r="R464" s="83" t="s">
        <v>78</v>
      </c>
      <c r="S464" s="83" t="s">
        <v>78</v>
      </c>
      <c r="T464" s="83" t="s">
        <v>78</v>
      </c>
      <c r="U464" s="83" t="s">
        <v>78</v>
      </c>
      <c r="V464" s="83" t="s">
        <v>78</v>
      </c>
      <c r="W464" s="83" t="s">
        <v>78</v>
      </c>
      <c r="X464" s="83" t="s">
        <v>78</v>
      </c>
      <c r="Y464" s="83" t="s">
        <v>78</v>
      </c>
      <c r="Z464" s="83" t="s">
        <v>78</v>
      </c>
      <c r="AA464" s="83" t="s">
        <v>78</v>
      </c>
      <c r="AB464" s="83" t="s">
        <v>78</v>
      </c>
      <c r="AC464" s="83" t="s">
        <v>78</v>
      </c>
      <c r="AD464" s="83" t="s">
        <v>78</v>
      </c>
      <c r="AE464" s="83" t="s">
        <v>78</v>
      </c>
      <c r="AF464" s="83" t="s">
        <v>78</v>
      </c>
      <c r="AG464" s="83" t="s">
        <v>78</v>
      </c>
      <c r="AH464" s="83" t="s">
        <v>78</v>
      </c>
      <c r="AI464" s="83" t="s">
        <v>78</v>
      </c>
      <c r="AJ464" s="132"/>
      <c r="AK464" s="132"/>
      <c r="AL464" s="132"/>
      <c r="AM464" s="132"/>
      <c r="AN464" s="132"/>
      <c r="AO464" s="132"/>
      <c r="AP464" s="132"/>
      <c r="AQ464" s="132" t="s">
        <v>113</v>
      </c>
      <c r="AR464" s="132"/>
      <c r="AS464" s="132"/>
      <c r="AT464" s="132"/>
      <c r="AU464" s="132"/>
      <c r="AV464" s="132"/>
      <c r="AW464" s="132" t="s">
        <v>113</v>
      </c>
      <c r="AX464" s="132" t="s">
        <v>113</v>
      </c>
      <c r="AY464" s="132" t="s">
        <v>113</v>
      </c>
      <c r="AZ464" s="132"/>
      <c r="BA464" s="132"/>
      <c r="BB464" s="132"/>
      <c r="BC464" s="132"/>
      <c r="BD464" s="132"/>
      <c r="BE464" s="132"/>
      <c r="BF464" s="132"/>
      <c r="BG464" s="132"/>
      <c r="BH464" s="132"/>
      <c r="BI464" s="132"/>
      <c r="BJ464" s="132"/>
      <c r="BK464" s="132"/>
      <c r="BL464" s="132"/>
      <c r="BM464" s="132"/>
      <c r="BN464" s="132"/>
      <c r="BO464" s="132"/>
      <c r="BP464" s="132"/>
      <c r="BQ464" s="132"/>
      <c r="BR464" s="132"/>
      <c r="BS464" s="132"/>
      <c r="BT464" s="132"/>
      <c r="BU464" s="132"/>
      <c r="BV464" s="132"/>
      <c r="BW464" s="132"/>
      <c r="BX464" s="132"/>
      <c r="BY464" s="132"/>
      <c r="BZ464" s="132"/>
    </row>
    <row r="465" spans="1:78" ht="45.75" customHeight="1">
      <c r="A465" s="134">
        <v>459</v>
      </c>
      <c r="B465" s="134" t="s">
        <v>1624</v>
      </c>
      <c r="C465" s="2">
        <v>42488</v>
      </c>
      <c r="D465" s="134" t="s">
        <v>446</v>
      </c>
      <c r="E465" s="134" t="s">
        <v>66</v>
      </c>
      <c r="F465" s="134" t="s">
        <v>450</v>
      </c>
      <c r="G465" s="3" t="s">
        <v>1895</v>
      </c>
      <c r="H465" s="2">
        <v>41542</v>
      </c>
      <c r="I465" s="3" t="s">
        <v>1896</v>
      </c>
      <c r="J465" s="134" t="s">
        <v>374</v>
      </c>
      <c r="K465" s="4" t="s">
        <v>1897</v>
      </c>
      <c r="L465" s="8" t="s">
        <v>76</v>
      </c>
      <c r="M465" s="83" t="s">
        <v>78</v>
      </c>
      <c r="N465" s="83">
        <v>699148</v>
      </c>
      <c r="O465" s="83" t="s">
        <v>78</v>
      </c>
      <c r="P465" s="83" t="s">
        <v>78</v>
      </c>
      <c r="Q465" s="83">
        <v>33953</v>
      </c>
      <c r="R465" s="83" t="s">
        <v>78</v>
      </c>
      <c r="S465" s="83" t="s">
        <v>78</v>
      </c>
      <c r="T465" s="83" t="s">
        <v>78</v>
      </c>
      <c r="U465" s="83" t="s">
        <v>78</v>
      </c>
      <c r="V465" s="83" t="s">
        <v>78</v>
      </c>
      <c r="W465" s="83" t="s">
        <v>78</v>
      </c>
      <c r="X465" s="83" t="s">
        <v>78</v>
      </c>
      <c r="Y465" s="83" t="s">
        <v>1908</v>
      </c>
      <c r="Z465" s="83" t="s">
        <v>78</v>
      </c>
      <c r="AA465" s="83" t="s">
        <v>78</v>
      </c>
      <c r="AB465" s="83" t="s">
        <v>78</v>
      </c>
      <c r="AC465" s="83" t="s">
        <v>1909</v>
      </c>
      <c r="AD465" s="83" t="s">
        <v>78</v>
      </c>
      <c r="AE465" s="83" t="s">
        <v>78</v>
      </c>
      <c r="AF465" s="83" t="s">
        <v>78</v>
      </c>
      <c r="AG465" s="83">
        <v>228065</v>
      </c>
      <c r="AH465" s="83" t="s">
        <v>78</v>
      </c>
      <c r="AI465" s="83" t="s">
        <v>78</v>
      </c>
      <c r="AJ465" s="132" t="s">
        <v>113</v>
      </c>
      <c r="AK465" s="132" t="s">
        <v>113</v>
      </c>
      <c r="AL465" s="132"/>
      <c r="AM465" s="132"/>
      <c r="AN465" s="132"/>
      <c r="AO465" s="132"/>
      <c r="AP465" s="132"/>
      <c r="AQ465" s="132"/>
      <c r="AR465" s="132"/>
      <c r="AS465" s="132" t="s">
        <v>113</v>
      </c>
      <c r="AT465" s="132"/>
      <c r="AU465" s="132"/>
      <c r="AV465" s="132"/>
      <c r="AW465" s="132"/>
      <c r="AX465" s="132"/>
      <c r="AY465" s="132"/>
      <c r="AZ465" s="132"/>
      <c r="BA465" s="132"/>
      <c r="BB465" s="132"/>
      <c r="BC465" s="132"/>
      <c r="BD465" s="132"/>
      <c r="BE465" s="132"/>
      <c r="BF465" s="132"/>
      <c r="BG465" s="132"/>
      <c r="BH465" s="132"/>
      <c r="BI465" s="132"/>
      <c r="BJ465" s="132"/>
      <c r="BK465" s="132" t="s">
        <v>113</v>
      </c>
      <c r="BL465" s="132"/>
      <c r="BM465" s="132"/>
      <c r="BN465" s="132"/>
      <c r="BO465" s="132"/>
      <c r="BP465" s="132"/>
      <c r="BQ465" s="132"/>
      <c r="BR465" s="132"/>
      <c r="BS465" s="132"/>
      <c r="BT465" s="132"/>
      <c r="BU465" s="132"/>
      <c r="BV465" s="132"/>
      <c r="BW465" s="132"/>
      <c r="BX465" s="132"/>
      <c r="BY465" s="132"/>
      <c r="BZ465" s="132"/>
    </row>
    <row r="466" spans="1:78" ht="45.75" customHeight="1">
      <c r="A466" s="134">
        <v>460</v>
      </c>
      <c r="B466" s="134" t="s">
        <v>1624</v>
      </c>
      <c r="C466" s="2">
        <v>42488</v>
      </c>
      <c r="D466" s="134" t="s">
        <v>446</v>
      </c>
      <c r="E466" s="134" t="s">
        <v>66</v>
      </c>
      <c r="F466" s="134" t="s">
        <v>452</v>
      </c>
      <c r="G466" s="3" t="s">
        <v>1895</v>
      </c>
      <c r="H466" s="2">
        <v>41542</v>
      </c>
      <c r="I466" s="3" t="s">
        <v>1896</v>
      </c>
      <c r="J466" s="134" t="s">
        <v>374</v>
      </c>
      <c r="K466" s="4" t="s">
        <v>1897</v>
      </c>
      <c r="L466" s="8" t="s">
        <v>76</v>
      </c>
      <c r="M466" s="83" t="s">
        <v>78</v>
      </c>
      <c r="N466" s="83" t="s">
        <v>1910</v>
      </c>
      <c r="O466" s="83" t="s">
        <v>78</v>
      </c>
      <c r="P466" s="83" t="s">
        <v>78</v>
      </c>
      <c r="Q466" s="83">
        <v>31600</v>
      </c>
      <c r="R466" s="83" t="s">
        <v>78</v>
      </c>
      <c r="S466" s="83" t="s">
        <v>78</v>
      </c>
      <c r="T466" s="83" t="s">
        <v>78</v>
      </c>
      <c r="U466" s="83">
        <v>2432.6</v>
      </c>
      <c r="V466" s="83" t="s">
        <v>78</v>
      </c>
      <c r="W466" s="83" t="s">
        <v>78</v>
      </c>
      <c r="X466" s="83" t="s">
        <v>78</v>
      </c>
      <c r="Y466" s="83">
        <v>247842</v>
      </c>
      <c r="Z466" s="83" t="s">
        <v>78</v>
      </c>
      <c r="AA466" s="83" t="s">
        <v>78</v>
      </c>
      <c r="AB466" s="83" t="s">
        <v>78</v>
      </c>
      <c r="AC466" s="83">
        <v>175092</v>
      </c>
      <c r="AD466" s="83" t="s">
        <v>78</v>
      </c>
      <c r="AE466" s="83" t="s">
        <v>78</v>
      </c>
      <c r="AF466" s="83" t="s">
        <v>78</v>
      </c>
      <c r="AG466" s="83">
        <v>179183</v>
      </c>
      <c r="AH466" s="83" t="s">
        <v>78</v>
      </c>
      <c r="AI466" s="83" t="s">
        <v>78</v>
      </c>
      <c r="AJ466" s="132"/>
      <c r="AK466" s="132"/>
      <c r="AL466" s="132"/>
      <c r="AM466" s="132"/>
      <c r="AN466" s="132"/>
      <c r="AO466" s="132"/>
      <c r="AP466" s="132"/>
      <c r="AQ466" s="132"/>
      <c r="AR466" s="132"/>
      <c r="AS466" s="132"/>
      <c r="AT466" s="132" t="s">
        <v>113</v>
      </c>
      <c r="AU466" s="132"/>
      <c r="AV466" s="132"/>
      <c r="AW466" s="132"/>
      <c r="AX466" s="132"/>
      <c r="AY466" s="132"/>
      <c r="AZ466" s="132"/>
      <c r="BA466" s="132"/>
      <c r="BB466" s="132"/>
      <c r="BC466" s="132"/>
      <c r="BD466" s="132"/>
      <c r="BE466" s="132"/>
      <c r="BF466" s="132"/>
      <c r="BG466" s="132"/>
      <c r="BH466" s="132"/>
      <c r="BI466" s="132"/>
      <c r="BJ466" s="132"/>
      <c r="BK466" s="132"/>
      <c r="BL466" s="132" t="s">
        <v>113</v>
      </c>
      <c r="BM466" s="132" t="s">
        <v>113</v>
      </c>
      <c r="BN466" s="132"/>
      <c r="BO466" s="132"/>
      <c r="BP466" s="132"/>
      <c r="BQ466" s="132"/>
      <c r="BR466" s="132"/>
      <c r="BS466" s="132"/>
      <c r="BT466" s="132"/>
      <c r="BU466" s="132"/>
      <c r="BV466" s="132"/>
      <c r="BW466" s="132"/>
      <c r="BX466" s="132"/>
      <c r="BY466" s="132"/>
      <c r="BZ466" s="132"/>
    </row>
    <row r="467" spans="1:78" ht="45.75" customHeight="1">
      <c r="A467" s="134">
        <v>461</v>
      </c>
      <c r="B467" s="134" t="s">
        <v>1624</v>
      </c>
      <c r="C467" s="2">
        <v>42488</v>
      </c>
      <c r="D467" s="134" t="s">
        <v>446</v>
      </c>
      <c r="E467" s="134" t="s">
        <v>66</v>
      </c>
      <c r="F467" s="134" t="s">
        <v>627</v>
      </c>
      <c r="G467" s="3" t="s">
        <v>1895</v>
      </c>
      <c r="H467" s="2">
        <v>41542</v>
      </c>
      <c r="I467" s="3" t="s">
        <v>1896</v>
      </c>
      <c r="J467" s="134" t="s">
        <v>374</v>
      </c>
      <c r="K467" s="4" t="s">
        <v>1897</v>
      </c>
      <c r="L467" s="8" t="s">
        <v>76</v>
      </c>
      <c r="M467" s="83" t="s">
        <v>78</v>
      </c>
      <c r="N467" s="83">
        <v>10</v>
      </c>
      <c r="O467" s="83" t="s">
        <v>78</v>
      </c>
      <c r="P467" s="83" t="s">
        <v>78</v>
      </c>
      <c r="Q467" s="83">
        <v>10</v>
      </c>
      <c r="R467" s="83" t="s">
        <v>78</v>
      </c>
      <c r="S467" s="83" t="s">
        <v>78</v>
      </c>
      <c r="T467" s="83" t="s">
        <v>78</v>
      </c>
      <c r="U467" s="83" t="s">
        <v>78</v>
      </c>
      <c r="V467" s="83" t="s">
        <v>78</v>
      </c>
      <c r="W467" s="83" t="s">
        <v>78</v>
      </c>
      <c r="X467" s="83" t="s">
        <v>78</v>
      </c>
      <c r="Y467" s="83" t="s">
        <v>78</v>
      </c>
      <c r="Z467" s="83" t="s">
        <v>78</v>
      </c>
      <c r="AA467" s="83" t="s">
        <v>78</v>
      </c>
      <c r="AB467" s="83" t="s">
        <v>78</v>
      </c>
      <c r="AC467" s="83" t="s">
        <v>78</v>
      </c>
      <c r="AD467" s="83" t="s">
        <v>78</v>
      </c>
      <c r="AE467" s="83" t="s">
        <v>78</v>
      </c>
      <c r="AF467" s="83" t="s">
        <v>78</v>
      </c>
      <c r="AG467" s="83" t="s">
        <v>78</v>
      </c>
      <c r="AH467" s="83" t="s">
        <v>78</v>
      </c>
      <c r="AI467" s="83" t="s">
        <v>78</v>
      </c>
      <c r="AJ467" s="132" t="s">
        <v>113</v>
      </c>
      <c r="AK467" s="132"/>
      <c r="AL467" s="132"/>
      <c r="AM467" s="132"/>
      <c r="AN467" s="132"/>
      <c r="AO467" s="132"/>
      <c r="AP467" s="132"/>
      <c r="AQ467" s="132"/>
      <c r="AR467" s="132"/>
      <c r="AS467" s="132"/>
      <c r="AT467" s="132"/>
      <c r="AU467" s="132"/>
      <c r="AV467" s="132"/>
      <c r="AW467" s="132"/>
      <c r="AX467" s="132"/>
      <c r="AY467" s="132"/>
      <c r="AZ467" s="132"/>
      <c r="BA467" s="132"/>
      <c r="BB467" s="132"/>
      <c r="BC467" s="132"/>
      <c r="BD467" s="132"/>
      <c r="BE467" s="132"/>
      <c r="BF467" s="132"/>
      <c r="BG467" s="132"/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32"/>
      <c r="BV467" s="132"/>
      <c r="BW467" s="132"/>
      <c r="BX467" s="132"/>
      <c r="BY467" s="132"/>
      <c r="BZ467" s="132"/>
    </row>
    <row r="468" spans="1:78" ht="45.75" customHeight="1">
      <c r="A468" s="134">
        <v>462</v>
      </c>
      <c r="B468" s="134" t="s">
        <v>1631</v>
      </c>
      <c r="C468" s="2">
        <v>42488</v>
      </c>
      <c r="D468" s="134" t="s">
        <v>446</v>
      </c>
      <c r="E468" s="134" t="s">
        <v>66</v>
      </c>
      <c r="F468" s="134" t="s">
        <v>515</v>
      </c>
      <c r="G468" s="3" t="s">
        <v>1911</v>
      </c>
      <c r="H468" s="2">
        <v>40823</v>
      </c>
      <c r="I468" s="3" t="s">
        <v>1912</v>
      </c>
      <c r="J468" s="134" t="s">
        <v>1313</v>
      </c>
      <c r="K468" s="4" t="s">
        <v>1913</v>
      </c>
      <c r="L468" s="8" t="s">
        <v>518</v>
      </c>
      <c r="M468" s="83" t="s">
        <v>78</v>
      </c>
      <c r="N468" s="83">
        <v>24695.9</v>
      </c>
      <c r="O468" s="83">
        <v>1135.0999999999999</v>
      </c>
      <c r="P468" s="83" t="s">
        <v>78</v>
      </c>
      <c r="Q468" s="83">
        <v>2193.3000000000002</v>
      </c>
      <c r="R468" s="83" t="s">
        <v>78</v>
      </c>
      <c r="S468" s="83">
        <v>185.8</v>
      </c>
      <c r="T468" s="83" t="s">
        <v>78</v>
      </c>
      <c r="U468" s="83">
        <v>2530</v>
      </c>
      <c r="V468" s="83" t="s">
        <v>78</v>
      </c>
      <c r="W468" s="83">
        <v>222</v>
      </c>
      <c r="X468" s="83" t="s">
        <v>78</v>
      </c>
      <c r="Y468" s="83">
        <v>2530</v>
      </c>
      <c r="Z468" s="83" t="s">
        <v>78</v>
      </c>
      <c r="AA468" s="83">
        <v>228.5</v>
      </c>
      <c r="AB468" s="83" t="s">
        <v>78</v>
      </c>
      <c r="AC468" s="83">
        <v>2530</v>
      </c>
      <c r="AD468" s="83" t="s">
        <v>78</v>
      </c>
      <c r="AE468" s="83">
        <v>108.9</v>
      </c>
      <c r="AF468" s="83" t="s">
        <v>78</v>
      </c>
      <c r="AG468" s="83">
        <v>2899.5</v>
      </c>
      <c r="AH468" s="83" t="s">
        <v>78</v>
      </c>
      <c r="AI468" s="83">
        <v>108.9</v>
      </c>
      <c r="AJ468" s="132"/>
      <c r="AK468" s="132"/>
      <c r="AL468" s="132" t="s">
        <v>113</v>
      </c>
      <c r="AM468" s="132"/>
      <c r="AN468" s="132"/>
      <c r="AO468" s="132"/>
      <c r="AP468" s="132"/>
      <c r="AQ468" s="132"/>
      <c r="AR468" s="132"/>
      <c r="AS468" s="132"/>
      <c r="AT468" s="132"/>
      <c r="AU468" s="132"/>
      <c r="AV468" s="132"/>
      <c r="AW468" s="132"/>
      <c r="AX468" s="132"/>
      <c r="AY468" s="132"/>
      <c r="AZ468" s="132"/>
      <c r="BA468" s="132"/>
      <c r="BB468" s="132"/>
      <c r="BC468" s="132"/>
      <c r="BD468" s="132"/>
      <c r="BE468" s="132"/>
      <c r="BF468" s="132"/>
      <c r="BG468" s="132"/>
      <c r="BH468" s="132"/>
      <c r="BI468" s="132"/>
      <c r="BJ468" s="132"/>
      <c r="BK468" s="132"/>
      <c r="BL468" s="132" t="s">
        <v>113</v>
      </c>
      <c r="BM468" s="132" t="s">
        <v>113</v>
      </c>
      <c r="BN468" s="132"/>
      <c r="BO468" s="132" t="s">
        <v>113</v>
      </c>
      <c r="BP468" s="132"/>
      <c r="BQ468" s="132" t="s">
        <v>113</v>
      </c>
      <c r="BR468" s="132"/>
      <c r="BS468" s="132"/>
      <c r="BT468" s="132"/>
      <c r="BU468" s="132"/>
      <c r="BV468" s="132"/>
      <c r="BW468" s="132"/>
      <c r="BX468" s="132"/>
      <c r="BY468" s="132"/>
      <c r="BZ468" s="132"/>
    </row>
    <row r="469" spans="1:78" ht="45.75" customHeight="1">
      <c r="A469" s="134">
        <v>463</v>
      </c>
      <c r="B469" s="134" t="s">
        <v>1631</v>
      </c>
      <c r="C469" s="2">
        <v>42488</v>
      </c>
      <c r="D469" s="134" t="s">
        <v>446</v>
      </c>
      <c r="E469" s="134" t="s">
        <v>66</v>
      </c>
      <c r="F469" s="134" t="s">
        <v>1914</v>
      </c>
      <c r="G469" s="3" t="s">
        <v>1911</v>
      </c>
      <c r="H469" s="2">
        <v>40823</v>
      </c>
      <c r="I469" s="3" t="s">
        <v>1912</v>
      </c>
      <c r="J469" s="134" t="s">
        <v>1313</v>
      </c>
      <c r="K469" s="4" t="s">
        <v>1913</v>
      </c>
      <c r="L469" s="8" t="s">
        <v>518</v>
      </c>
      <c r="M469" s="83">
        <v>301.60000000000002</v>
      </c>
      <c r="N469" s="83">
        <v>868.3</v>
      </c>
      <c r="O469" s="83" t="s">
        <v>78</v>
      </c>
      <c r="P469" s="83">
        <v>39.5</v>
      </c>
      <c r="Q469" s="83">
        <v>92.2</v>
      </c>
      <c r="R469" s="83" t="s">
        <v>78</v>
      </c>
      <c r="S469" s="83" t="s">
        <v>78</v>
      </c>
      <c r="T469" s="83">
        <v>43.6</v>
      </c>
      <c r="U469" s="83">
        <v>92.2</v>
      </c>
      <c r="V469" s="83" t="s">
        <v>78</v>
      </c>
      <c r="W469" s="83"/>
      <c r="X469" s="83">
        <v>43.6</v>
      </c>
      <c r="Y469" s="83">
        <v>92.2</v>
      </c>
      <c r="Z469" s="83" t="s">
        <v>78</v>
      </c>
      <c r="AA469" s="83" t="s">
        <v>78</v>
      </c>
      <c r="AB469" s="83">
        <v>43.6</v>
      </c>
      <c r="AC469" s="83">
        <v>92.2</v>
      </c>
      <c r="AD469" s="83" t="s">
        <v>78</v>
      </c>
      <c r="AE469" s="83" t="s">
        <v>78</v>
      </c>
      <c r="AF469" s="83">
        <v>70.7</v>
      </c>
      <c r="AG469" s="83">
        <v>116.8</v>
      </c>
      <c r="AH469" s="83" t="s">
        <v>78</v>
      </c>
      <c r="AI469" s="83" t="s">
        <v>78</v>
      </c>
      <c r="AJ469" s="132"/>
      <c r="AK469" s="132"/>
      <c r="AL469" s="132"/>
      <c r="AM469" s="132"/>
      <c r="AN469" s="132"/>
      <c r="AO469" s="132"/>
      <c r="AP469" s="132"/>
      <c r="AQ469" s="132"/>
      <c r="AR469" s="132"/>
      <c r="AS469" s="132" t="s">
        <v>113</v>
      </c>
      <c r="AT469" s="132"/>
      <c r="AU469" s="132"/>
      <c r="AV469" s="132"/>
      <c r="AW469" s="132"/>
      <c r="AX469" s="132"/>
      <c r="AY469" s="132"/>
      <c r="AZ469" s="132"/>
      <c r="BA469" s="132"/>
      <c r="BB469" s="132"/>
      <c r="BC469" s="132"/>
      <c r="BD469" s="132"/>
      <c r="BE469" s="132"/>
      <c r="BF469" s="132"/>
      <c r="BG469" s="132"/>
      <c r="BH469" s="132"/>
      <c r="BI469" s="132"/>
      <c r="BJ469" s="132"/>
      <c r="BK469" s="132" t="s">
        <v>113</v>
      </c>
      <c r="BL469" s="132"/>
      <c r="BM469" s="132"/>
      <c r="BN469" s="132"/>
      <c r="BO469" s="132"/>
      <c r="BP469" s="132" t="s">
        <v>113</v>
      </c>
      <c r="BQ469" s="132"/>
      <c r="BR469" s="132"/>
      <c r="BS469" s="132"/>
      <c r="BT469" s="132"/>
      <c r="BU469" s="132"/>
      <c r="BV469" s="132"/>
      <c r="BW469" s="132"/>
      <c r="BX469" s="132"/>
      <c r="BY469" s="132"/>
      <c r="BZ469" s="132"/>
    </row>
    <row r="470" spans="1:78" ht="45.75" customHeight="1">
      <c r="A470" s="134">
        <v>464</v>
      </c>
      <c r="B470" s="134" t="s">
        <v>1631</v>
      </c>
      <c r="C470" s="2">
        <v>42488</v>
      </c>
      <c r="D470" s="134" t="s">
        <v>446</v>
      </c>
      <c r="E470" s="134" t="s">
        <v>66</v>
      </c>
      <c r="F470" s="134" t="s">
        <v>510</v>
      </c>
      <c r="G470" s="3" t="s">
        <v>1911</v>
      </c>
      <c r="H470" s="2">
        <v>40823</v>
      </c>
      <c r="I470" s="3" t="s">
        <v>1912</v>
      </c>
      <c r="J470" s="134" t="s">
        <v>1313</v>
      </c>
      <c r="K470" s="4" t="s">
        <v>1913</v>
      </c>
      <c r="L470" s="8" t="s">
        <v>518</v>
      </c>
      <c r="M470" s="83">
        <v>991.5</v>
      </c>
      <c r="N470" s="83">
        <v>3557.1</v>
      </c>
      <c r="O470" s="83">
        <v>443.8</v>
      </c>
      <c r="P470" s="83">
        <v>93.9</v>
      </c>
      <c r="Q470" s="83">
        <v>372.4</v>
      </c>
      <c r="R470" s="83" t="s">
        <v>78</v>
      </c>
      <c r="S470" s="83">
        <v>47</v>
      </c>
      <c r="T470" s="83">
        <v>111.5</v>
      </c>
      <c r="U470" s="83">
        <v>352.4</v>
      </c>
      <c r="V470" s="83" t="s">
        <v>78</v>
      </c>
      <c r="W470" s="83">
        <v>51.5</v>
      </c>
      <c r="X470" s="83">
        <v>111.5</v>
      </c>
      <c r="Y470" s="83">
        <v>353.6</v>
      </c>
      <c r="Z470" s="83" t="s">
        <v>78</v>
      </c>
      <c r="AA470" s="83">
        <v>52.4</v>
      </c>
      <c r="AB470" s="83">
        <v>111.5</v>
      </c>
      <c r="AC470" s="83">
        <v>353.6</v>
      </c>
      <c r="AD470" s="83" t="s">
        <v>78</v>
      </c>
      <c r="AE470" s="83">
        <v>53.1</v>
      </c>
      <c r="AF470" s="83">
        <v>157</v>
      </c>
      <c r="AG470" s="83">
        <v>400</v>
      </c>
      <c r="AH470" s="83" t="s">
        <v>78</v>
      </c>
      <c r="AI470" s="83">
        <v>54</v>
      </c>
      <c r="AJ470" s="132"/>
      <c r="AK470" s="132"/>
      <c r="AL470" s="132" t="s">
        <v>113</v>
      </c>
      <c r="AM470" s="132" t="s">
        <v>113</v>
      </c>
      <c r="AN470" s="132" t="s">
        <v>113</v>
      </c>
      <c r="AO470" s="132"/>
      <c r="AP470" s="132" t="s">
        <v>113</v>
      </c>
      <c r="AQ470" s="132"/>
      <c r="AR470" s="132"/>
      <c r="AS470" s="132"/>
      <c r="AT470" s="132" t="s">
        <v>113</v>
      </c>
      <c r="AU470" s="132"/>
      <c r="AV470" s="132"/>
      <c r="AW470" s="132"/>
      <c r="AX470" s="132"/>
      <c r="AY470" s="132" t="s">
        <v>113</v>
      </c>
      <c r="AZ470" s="132"/>
      <c r="BA470" s="132"/>
      <c r="BB470" s="132"/>
      <c r="BC470" s="132"/>
      <c r="BD470" s="132"/>
      <c r="BE470" s="132"/>
      <c r="BF470" s="132" t="s">
        <v>113</v>
      </c>
      <c r="BG470" s="132"/>
      <c r="BH470" s="132"/>
      <c r="BI470" s="132"/>
      <c r="BJ470" s="132"/>
      <c r="BK470" s="132"/>
      <c r="BL470" s="132"/>
      <c r="BM470" s="132"/>
      <c r="BN470" s="132"/>
      <c r="BO470" s="132"/>
      <c r="BP470" s="132"/>
      <c r="BQ470" s="132"/>
      <c r="BR470" s="132"/>
      <c r="BS470" s="132"/>
      <c r="BT470" s="132"/>
      <c r="BU470" s="132"/>
      <c r="BV470" s="132"/>
      <c r="BW470" s="132"/>
      <c r="BX470" s="132"/>
      <c r="BY470" s="132"/>
      <c r="BZ470" s="132"/>
    </row>
    <row r="471" spans="1:78" ht="45.75" customHeight="1">
      <c r="A471" s="134">
        <v>465</v>
      </c>
      <c r="B471" s="134" t="s">
        <v>1631</v>
      </c>
      <c r="C471" s="2">
        <v>42488</v>
      </c>
      <c r="D471" s="134" t="s">
        <v>446</v>
      </c>
      <c r="E471" s="134" t="s">
        <v>66</v>
      </c>
      <c r="F471" s="134" t="s">
        <v>1915</v>
      </c>
      <c r="G471" s="3" t="s">
        <v>1911</v>
      </c>
      <c r="H471" s="2">
        <v>40823</v>
      </c>
      <c r="I471" s="3" t="s">
        <v>1912</v>
      </c>
      <c r="J471" s="134" t="s">
        <v>1313</v>
      </c>
      <c r="K471" s="4" t="s">
        <v>1913</v>
      </c>
      <c r="L471" s="8" t="s">
        <v>518</v>
      </c>
      <c r="M471" s="83">
        <v>469.9</v>
      </c>
      <c r="N471" s="83">
        <f>4994+126.5</f>
        <v>5120.5</v>
      </c>
      <c r="O471" s="83">
        <v>297.7</v>
      </c>
      <c r="P471" s="83">
        <v>39.5</v>
      </c>
      <c r="Q471" s="83">
        <v>557.20000000000005</v>
      </c>
      <c r="R471" s="83">
        <v>12.5</v>
      </c>
      <c r="S471" s="83">
        <v>33.5</v>
      </c>
      <c r="T471" s="83">
        <v>43.6</v>
      </c>
      <c r="U471" s="83">
        <v>584.4</v>
      </c>
      <c r="V471" s="83">
        <v>16</v>
      </c>
      <c r="W471" s="83">
        <v>39.700000000000003</v>
      </c>
      <c r="X471" s="83">
        <v>43.6</v>
      </c>
      <c r="Y471" s="83">
        <v>584.4</v>
      </c>
      <c r="Z471" s="83">
        <v>16</v>
      </c>
      <c r="AA471" s="83">
        <v>39.700000000000003</v>
      </c>
      <c r="AB471" s="83">
        <v>84.5</v>
      </c>
      <c r="AC471" s="83">
        <v>584.4</v>
      </c>
      <c r="AD471" s="83">
        <v>16</v>
      </c>
      <c r="AE471" s="83">
        <v>27.16</v>
      </c>
      <c r="AF471" s="83">
        <v>93</v>
      </c>
      <c r="AG471" s="83">
        <v>507</v>
      </c>
      <c r="AH471" s="83">
        <v>16</v>
      </c>
      <c r="AI471" s="83">
        <v>27.16</v>
      </c>
      <c r="AJ471" s="132"/>
      <c r="AK471" s="132"/>
      <c r="AL471" s="132"/>
      <c r="AM471" s="132"/>
      <c r="AN471" s="132"/>
      <c r="AO471" s="132"/>
      <c r="AP471" s="132"/>
      <c r="AQ471" s="132"/>
      <c r="AR471" s="132"/>
      <c r="AS471" s="132" t="s">
        <v>113</v>
      </c>
      <c r="AT471" s="132"/>
      <c r="AU471" s="132"/>
      <c r="AV471" s="132"/>
      <c r="AW471" s="132"/>
      <c r="AX471" s="132"/>
      <c r="AY471" s="132"/>
      <c r="AZ471" s="132"/>
      <c r="BA471" s="132"/>
      <c r="BB471" s="132"/>
      <c r="BC471" s="132"/>
      <c r="BD471" s="132"/>
      <c r="BE471" s="132"/>
      <c r="BF471" s="132"/>
      <c r="BG471" s="132"/>
      <c r="BH471" s="132"/>
      <c r="BI471" s="132"/>
      <c r="BJ471" s="132"/>
      <c r="BK471" s="132"/>
      <c r="BL471" s="132"/>
      <c r="BM471" s="132"/>
      <c r="BN471" s="132"/>
      <c r="BO471" s="132"/>
      <c r="BP471" s="132"/>
      <c r="BQ471" s="132"/>
      <c r="BR471" s="132" t="s">
        <v>113</v>
      </c>
      <c r="BS471" s="132"/>
      <c r="BT471" s="132"/>
      <c r="BU471" s="132"/>
      <c r="BV471" s="132"/>
      <c r="BW471" s="132"/>
      <c r="BX471" s="132"/>
      <c r="BY471" s="132" t="s">
        <v>113</v>
      </c>
      <c r="BZ471" s="132" t="s">
        <v>113</v>
      </c>
    </row>
    <row r="472" spans="1:78" ht="45.75" customHeight="1">
      <c r="A472" s="134">
        <v>466</v>
      </c>
      <c r="B472" s="134" t="s">
        <v>1631</v>
      </c>
      <c r="C472" s="2">
        <v>42488</v>
      </c>
      <c r="D472" s="134" t="s">
        <v>446</v>
      </c>
      <c r="E472" s="134" t="s">
        <v>66</v>
      </c>
      <c r="F472" s="134" t="s">
        <v>1916</v>
      </c>
      <c r="G472" s="3" t="s">
        <v>1911</v>
      </c>
      <c r="H472" s="2">
        <v>40823</v>
      </c>
      <c r="I472" s="3" t="s">
        <v>1912</v>
      </c>
      <c r="J472" s="134" t="s">
        <v>1313</v>
      </c>
      <c r="K472" s="4" t="s">
        <v>1913</v>
      </c>
      <c r="L472" s="8" t="s">
        <v>518</v>
      </c>
      <c r="M472" s="83" t="s">
        <v>78</v>
      </c>
      <c r="N472" s="83">
        <v>994.1</v>
      </c>
      <c r="O472" s="83">
        <v>150.5</v>
      </c>
      <c r="P472" s="83" t="s">
        <v>78</v>
      </c>
      <c r="Q472" s="83">
        <v>114.8</v>
      </c>
      <c r="R472" s="83" t="s">
        <v>78</v>
      </c>
      <c r="S472" s="83">
        <v>35.6</v>
      </c>
      <c r="T472" s="83" t="s">
        <v>78</v>
      </c>
      <c r="U472" s="83">
        <v>114.8</v>
      </c>
      <c r="V472" s="83" t="s">
        <v>78</v>
      </c>
      <c r="W472" s="83">
        <v>35.6</v>
      </c>
      <c r="X472" s="83" t="s">
        <v>78</v>
      </c>
      <c r="Y472" s="83">
        <v>114.8</v>
      </c>
      <c r="Z472" s="83" t="s">
        <v>78</v>
      </c>
      <c r="AA472" s="83">
        <v>35.5</v>
      </c>
      <c r="AB472" s="83" t="s">
        <v>78</v>
      </c>
      <c r="AC472" s="83">
        <v>114.8</v>
      </c>
      <c r="AD472" s="83" t="s">
        <v>78</v>
      </c>
      <c r="AE472" s="83" t="s">
        <v>78</v>
      </c>
      <c r="AF472" s="83" t="s">
        <v>78</v>
      </c>
      <c r="AG472" s="83">
        <v>100.5</v>
      </c>
      <c r="AH472" s="83" t="s">
        <v>78</v>
      </c>
      <c r="AI472" s="83" t="s">
        <v>78</v>
      </c>
      <c r="AJ472" s="132"/>
      <c r="AK472" s="132"/>
      <c r="AL472" s="132"/>
      <c r="AM472" s="132"/>
      <c r="AN472" s="132"/>
      <c r="AO472" s="132"/>
      <c r="AP472" s="132"/>
      <c r="AQ472" s="132"/>
      <c r="AR472" s="132"/>
      <c r="AS472" s="132"/>
      <c r="AT472" s="132"/>
      <c r="AU472" s="132"/>
      <c r="AV472" s="132"/>
      <c r="AW472" s="132"/>
      <c r="AX472" s="132"/>
      <c r="AY472" s="132"/>
      <c r="AZ472" s="132"/>
      <c r="BA472" s="132"/>
      <c r="BB472" s="132"/>
      <c r="BC472" s="132"/>
      <c r="BD472" s="132"/>
      <c r="BE472" s="132"/>
      <c r="BF472" s="132"/>
      <c r="BG472" s="132"/>
      <c r="BH472" s="132"/>
      <c r="BI472" s="132"/>
      <c r="BJ472" s="132"/>
      <c r="BK472" s="132"/>
      <c r="BL472" s="132"/>
      <c r="BM472" s="132"/>
      <c r="BN472" s="132"/>
      <c r="BO472" s="132"/>
      <c r="BP472" s="132"/>
      <c r="BQ472" s="132"/>
      <c r="BR472" s="132"/>
      <c r="BS472" s="132"/>
      <c r="BT472" s="132"/>
      <c r="BU472" s="132"/>
      <c r="BV472" s="132"/>
      <c r="BW472" s="132"/>
      <c r="BX472" s="132"/>
      <c r="BY472" s="132"/>
      <c r="BZ472" s="132"/>
    </row>
    <row r="473" spans="1:78" ht="45.75" customHeight="1">
      <c r="A473" s="134">
        <v>467</v>
      </c>
      <c r="B473" s="134" t="s">
        <v>1631</v>
      </c>
      <c r="C473" s="2">
        <v>42488</v>
      </c>
      <c r="D473" s="134" t="s">
        <v>446</v>
      </c>
      <c r="E473" s="134" t="s">
        <v>66</v>
      </c>
      <c r="F473" s="134" t="s">
        <v>1576</v>
      </c>
      <c r="G473" s="3" t="s">
        <v>1911</v>
      </c>
      <c r="H473" s="2">
        <v>40823</v>
      </c>
      <c r="I473" s="3" t="s">
        <v>1912</v>
      </c>
      <c r="J473" s="134" t="s">
        <v>1313</v>
      </c>
      <c r="K473" s="4" t="s">
        <v>1913</v>
      </c>
      <c r="L473" s="8" t="s">
        <v>518</v>
      </c>
      <c r="M473" s="83" t="s">
        <v>78</v>
      </c>
      <c r="N473" s="83">
        <v>923.9</v>
      </c>
      <c r="O473" s="83" t="s">
        <v>78</v>
      </c>
      <c r="P473" s="83" t="s">
        <v>78</v>
      </c>
      <c r="Q473" s="83">
        <v>81</v>
      </c>
      <c r="R473" s="83" t="s">
        <v>78</v>
      </c>
      <c r="S473" s="83" t="s">
        <v>78</v>
      </c>
      <c r="T473" s="83" t="s">
        <v>78</v>
      </c>
      <c r="U473" s="83">
        <v>81</v>
      </c>
      <c r="V473" s="83" t="s">
        <v>78</v>
      </c>
      <c r="W473" s="83"/>
      <c r="X473" s="83" t="s">
        <v>78</v>
      </c>
      <c r="Y473" s="83">
        <v>81</v>
      </c>
      <c r="Z473" s="83" t="s">
        <v>78</v>
      </c>
      <c r="AA473" s="83"/>
      <c r="AB473" s="83" t="s">
        <v>78</v>
      </c>
      <c r="AC473" s="83">
        <v>81</v>
      </c>
      <c r="AD473" s="83" t="s">
        <v>78</v>
      </c>
      <c r="AE473" s="83" t="s">
        <v>78</v>
      </c>
      <c r="AF473" s="83" t="s">
        <v>78</v>
      </c>
      <c r="AG473" s="83">
        <v>104.6</v>
      </c>
      <c r="AH473" s="83" t="s">
        <v>78</v>
      </c>
      <c r="AI473" s="83" t="s">
        <v>78</v>
      </c>
      <c r="AJ473" s="132"/>
      <c r="AK473" s="132"/>
      <c r="AL473" s="132"/>
      <c r="AM473" s="132" t="s">
        <v>113</v>
      </c>
      <c r="AN473" s="132"/>
      <c r="AO473" s="132"/>
      <c r="AP473" s="132"/>
      <c r="AQ473" s="132"/>
      <c r="AR473" s="132"/>
      <c r="AS473" s="132"/>
      <c r="AT473" s="132"/>
      <c r="AU473" s="132"/>
      <c r="AV473" s="132"/>
      <c r="AW473" s="132"/>
      <c r="AX473" s="132"/>
      <c r="AY473" s="132"/>
      <c r="AZ473" s="132"/>
      <c r="BA473" s="132"/>
      <c r="BB473" s="132"/>
      <c r="BC473" s="132"/>
      <c r="BD473" s="132"/>
      <c r="BE473" s="132"/>
      <c r="BF473" s="132"/>
      <c r="BG473" s="132"/>
      <c r="BH473" s="132"/>
      <c r="BI473" s="132"/>
      <c r="BJ473" s="132"/>
      <c r="BK473" s="132"/>
      <c r="BL473" s="132"/>
      <c r="BM473" s="132"/>
      <c r="BN473" s="132"/>
      <c r="BO473" s="132"/>
      <c r="BP473" s="132"/>
      <c r="BQ473" s="132"/>
      <c r="BR473" s="132"/>
      <c r="BS473" s="132"/>
      <c r="BT473" s="132"/>
      <c r="BU473" s="132"/>
      <c r="BV473" s="132"/>
      <c r="BW473" s="132"/>
      <c r="BX473" s="132"/>
      <c r="BY473" s="132"/>
      <c r="BZ473" s="132"/>
    </row>
    <row r="474" spans="1:78" ht="45.75" customHeight="1">
      <c r="A474" s="134">
        <v>468</v>
      </c>
      <c r="B474" s="134" t="s">
        <v>1631</v>
      </c>
      <c r="C474" s="2">
        <v>42488</v>
      </c>
      <c r="D474" s="134" t="s">
        <v>446</v>
      </c>
      <c r="E474" s="134" t="s">
        <v>66</v>
      </c>
      <c r="F474" s="134" t="s">
        <v>1917</v>
      </c>
      <c r="G474" s="3" t="s">
        <v>1911</v>
      </c>
      <c r="H474" s="2">
        <v>40823</v>
      </c>
      <c r="I474" s="3" t="s">
        <v>1912</v>
      </c>
      <c r="J474" s="134" t="s">
        <v>1313</v>
      </c>
      <c r="K474" s="4" t="s">
        <v>1913</v>
      </c>
      <c r="L474" s="8" t="s">
        <v>518</v>
      </c>
      <c r="M474" s="83" t="s">
        <v>78</v>
      </c>
      <c r="N474" s="83">
        <f>3044.3+37.6</f>
        <v>3081.9</v>
      </c>
      <c r="O474" s="83">
        <v>245.9</v>
      </c>
      <c r="P474" s="83" t="s">
        <v>78</v>
      </c>
      <c r="Q474" s="83">
        <v>295.10000000000002</v>
      </c>
      <c r="R474" s="83">
        <v>6</v>
      </c>
      <c r="S474" s="83">
        <v>40.9</v>
      </c>
      <c r="T474" s="83" t="s">
        <v>78</v>
      </c>
      <c r="U474" s="83">
        <v>259</v>
      </c>
      <c r="V474" s="83">
        <v>3.2</v>
      </c>
      <c r="W474" s="83">
        <v>12.8</v>
      </c>
      <c r="X474" s="83" t="s">
        <v>78</v>
      </c>
      <c r="Y474" s="83">
        <v>259</v>
      </c>
      <c r="Z474" s="83">
        <v>3.3</v>
      </c>
      <c r="AA474" s="83">
        <v>13.3</v>
      </c>
      <c r="AB474" s="83" t="s">
        <v>78</v>
      </c>
      <c r="AC474" s="83">
        <v>259</v>
      </c>
      <c r="AD474" s="83">
        <v>3.5</v>
      </c>
      <c r="AE474" s="83">
        <v>55.2</v>
      </c>
      <c r="AF474" s="83" t="s">
        <v>78</v>
      </c>
      <c r="AG474" s="83">
        <v>503.7</v>
      </c>
      <c r="AH474" s="83">
        <v>3.6</v>
      </c>
      <c r="AI474" s="83">
        <v>57.4</v>
      </c>
      <c r="AJ474" s="132"/>
      <c r="AK474" s="132"/>
      <c r="AL474" s="132"/>
      <c r="AM474" s="132" t="s">
        <v>113</v>
      </c>
      <c r="AN474" s="132" t="s">
        <v>113</v>
      </c>
      <c r="AO474" s="132"/>
      <c r="AP474" s="132"/>
      <c r="AQ474" s="132"/>
      <c r="AR474" s="132"/>
      <c r="AS474" s="132" t="s">
        <v>113</v>
      </c>
      <c r="AT474" s="132"/>
      <c r="AU474" s="132"/>
      <c r="AV474" s="132"/>
      <c r="AW474" s="132"/>
      <c r="AX474" s="132"/>
      <c r="AY474" s="132"/>
      <c r="AZ474" s="132"/>
      <c r="BA474" s="132"/>
      <c r="BB474" s="132"/>
      <c r="BC474" s="132"/>
      <c r="BD474" s="132"/>
      <c r="BE474" s="132"/>
      <c r="BF474" s="132"/>
      <c r="BG474" s="132"/>
      <c r="BH474" s="132"/>
      <c r="BI474" s="132"/>
      <c r="BJ474" s="132"/>
      <c r="BK474" s="132"/>
      <c r="BL474" s="132"/>
      <c r="BM474" s="132"/>
      <c r="BN474" s="132"/>
      <c r="BO474" s="132"/>
      <c r="BP474" s="132"/>
      <c r="BQ474" s="132"/>
      <c r="BR474" s="132"/>
      <c r="BS474" s="132"/>
      <c r="BT474" s="132"/>
      <c r="BU474" s="132"/>
      <c r="BV474" s="132"/>
      <c r="BW474" s="132"/>
      <c r="BX474" s="132"/>
      <c r="BY474" s="132"/>
      <c r="BZ474" s="132"/>
    </row>
    <row r="475" spans="1:78" ht="45.75" customHeight="1">
      <c r="A475" s="134">
        <v>469</v>
      </c>
      <c r="B475" s="134" t="s">
        <v>1631</v>
      </c>
      <c r="C475" s="2">
        <v>42488</v>
      </c>
      <c r="D475" s="134" t="s">
        <v>446</v>
      </c>
      <c r="E475" s="134" t="s">
        <v>66</v>
      </c>
      <c r="F475" s="134" t="s">
        <v>483</v>
      </c>
      <c r="G475" s="3" t="s">
        <v>1911</v>
      </c>
      <c r="H475" s="2">
        <v>40823</v>
      </c>
      <c r="I475" s="3" t="s">
        <v>1912</v>
      </c>
      <c r="J475" s="134" t="s">
        <v>108</v>
      </c>
      <c r="K475" s="4" t="s">
        <v>1913</v>
      </c>
      <c r="L475" s="8" t="s">
        <v>518</v>
      </c>
      <c r="M475" s="83">
        <v>416.7</v>
      </c>
      <c r="N475" s="83">
        <f>1749.6+315.7</f>
        <v>2065.2999999999997</v>
      </c>
      <c r="O475" s="83">
        <v>9620.2999999999993</v>
      </c>
      <c r="P475" s="83" t="s">
        <v>78</v>
      </c>
      <c r="Q475" s="83">
        <v>265.60000000000002</v>
      </c>
      <c r="R475" s="83">
        <v>45.1</v>
      </c>
      <c r="S475" s="83">
        <v>1073.2</v>
      </c>
      <c r="T475" s="83" t="s">
        <v>78</v>
      </c>
      <c r="U475" s="83">
        <v>15.6</v>
      </c>
      <c r="V475" s="83">
        <v>45.1</v>
      </c>
      <c r="W475" s="83">
        <v>1868.8</v>
      </c>
      <c r="X475" s="83" t="s">
        <v>78</v>
      </c>
      <c r="Y475" s="83">
        <v>15.6</v>
      </c>
      <c r="Z475" s="83">
        <v>45.1</v>
      </c>
      <c r="AA475" s="83">
        <v>1358</v>
      </c>
      <c r="AB475" s="83" t="s">
        <v>78</v>
      </c>
      <c r="AC475" s="83">
        <v>15.6</v>
      </c>
      <c r="AD475" s="83">
        <v>45.1</v>
      </c>
      <c r="AE475" s="83">
        <v>1643.9</v>
      </c>
      <c r="AF475" s="83" t="s">
        <v>78</v>
      </c>
      <c r="AG475" s="83">
        <v>734.9</v>
      </c>
      <c r="AH475" s="83">
        <v>16.152999999999999</v>
      </c>
      <c r="AI475" s="83">
        <v>1844.3</v>
      </c>
      <c r="AJ475" s="132"/>
      <c r="AK475" s="132"/>
      <c r="AL475" s="132"/>
      <c r="AM475" s="132"/>
      <c r="AN475" s="132"/>
      <c r="AO475" s="132"/>
      <c r="AP475" s="132"/>
      <c r="AQ475" s="132"/>
      <c r="AR475" s="132"/>
      <c r="AS475" s="132"/>
      <c r="AT475" s="132"/>
      <c r="AU475" s="132"/>
      <c r="AV475" s="132"/>
      <c r="AW475" s="132"/>
      <c r="AX475" s="132"/>
      <c r="AY475" s="132"/>
      <c r="AZ475" s="132"/>
      <c r="BA475" s="132"/>
      <c r="BB475" s="132"/>
      <c r="BC475" s="132"/>
      <c r="BD475" s="132"/>
      <c r="BE475" s="132"/>
      <c r="BF475" s="132"/>
      <c r="BG475" s="132"/>
      <c r="BH475" s="132"/>
      <c r="BI475" s="132"/>
      <c r="BJ475" s="132"/>
      <c r="BK475" s="132"/>
      <c r="BL475" s="132"/>
      <c r="BM475" s="132"/>
      <c r="BN475" s="132"/>
      <c r="BO475" s="132"/>
      <c r="BP475" s="132"/>
      <c r="BQ475" s="132"/>
      <c r="BR475" s="132"/>
      <c r="BS475" s="132"/>
      <c r="BT475" s="132"/>
      <c r="BU475" s="132"/>
      <c r="BV475" s="132"/>
      <c r="BW475" s="132"/>
      <c r="BX475" s="132"/>
      <c r="BY475" s="132"/>
      <c r="BZ475" s="132"/>
    </row>
    <row r="476" spans="1:78" ht="45.75" customHeight="1">
      <c r="A476" s="134">
        <v>470</v>
      </c>
      <c r="B476" s="134" t="s">
        <v>1631</v>
      </c>
      <c r="C476" s="2">
        <v>42488</v>
      </c>
      <c r="D476" s="134" t="s">
        <v>446</v>
      </c>
      <c r="E476" s="134" t="s">
        <v>66</v>
      </c>
      <c r="F476" s="134" t="s">
        <v>1918</v>
      </c>
      <c r="G476" s="3" t="s">
        <v>1911</v>
      </c>
      <c r="H476" s="2">
        <v>40823</v>
      </c>
      <c r="I476" s="3" t="s">
        <v>1912</v>
      </c>
      <c r="J476" s="134" t="s">
        <v>1313</v>
      </c>
      <c r="K476" s="4" t="s">
        <v>1913</v>
      </c>
      <c r="L476" s="8" t="s">
        <v>518</v>
      </c>
      <c r="M476" s="83">
        <v>464.9</v>
      </c>
      <c r="N476" s="83">
        <f>703.9+0</f>
        <v>703.9</v>
      </c>
      <c r="O476" s="83">
        <v>3198.9</v>
      </c>
      <c r="P476" s="83" t="s">
        <v>78</v>
      </c>
      <c r="Q476" s="83">
        <v>88.9</v>
      </c>
      <c r="R476" s="83" t="s">
        <v>78</v>
      </c>
      <c r="S476" s="83">
        <v>435.8</v>
      </c>
      <c r="T476" s="83" t="s">
        <v>78</v>
      </c>
      <c r="U476" s="83">
        <v>88.9</v>
      </c>
      <c r="V476" s="83" t="s">
        <v>78</v>
      </c>
      <c r="W476" s="83">
        <v>455</v>
      </c>
      <c r="X476" s="83" t="s">
        <v>78</v>
      </c>
      <c r="Y476" s="83">
        <v>88.9</v>
      </c>
      <c r="Z476" s="83" t="s">
        <v>78</v>
      </c>
      <c r="AA476" s="83">
        <v>475.3</v>
      </c>
      <c r="AB476" s="83" t="s">
        <v>78</v>
      </c>
      <c r="AC476" s="83">
        <v>88.9</v>
      </c>
      <c r="AD476" s="83" t="s">
        <v>78</v>
      </c>
      <c r="AE476" s="83">
        <v>496.6</v>
      </c>
      <c r="AF476" s="83">
        <v>113.9</v>
      </c>
      <c r="AG476" s="83">
        <v>73.3</v>
      </c>
      <c r="AH476" s="83" t="s">
        <v>78</v>
      </c>
      <c r="AI476" s="83">
        <v>518.9</v>
      </c>
      <c r="AJ476" s="132" t="s">
        <v>113</v>
      </c>
      <c r="AK476" s="132" t="s">
        <v>113</v>
      </c>
      <c r="AL476" s="132"/>
      <c r="AM476" s="132"/>
      <c r="AN476" s="132"/>
      <c r="AO476" s="132" t="s">
        <v>113</v>
      </c>
      <c r="AP476" s="132"/>
      <c r="AQ476" s="132"/>
      <c r="AR476" s="132"/>
      <c r="AS476" s="132" t="s">
        <v>113</v>
      </c>
      <c r="AT476" s="132"/>
      <c r="AU476" s="132"/>
      <c r="AV476" s="132"/>
      <c r="AW476" s="132"/>
      <c r="AX476" s="132"/>
      <c r="AY476" s="132"/>
      <c r="AZ476" s="132"/>
      <c r="BA476" s="132"/>
      <c r="BB476" s="132"/>
      <c r="BC476" s="132"/>
      <c r="BD476" s="132"/>
      <c r="BE476" s="132"/>
      <c r="BF476" s="132"/>
      <c r="BG476" s="132"/>
      <c r="BH476" s="132"/>
      <c r="BI476" s="132"/>
      <c r="BJ476" s="132"/>
      <c r="BK476" s="132"/>
      <c r="BL476" s="132"/>
      <c r="BM476" s="132"/>
      <c r="BN476" s="132"/>
      <c r="BO476" s="132"/>
      <c r="BP476" s="132"/>
      <c r="BQ476" s="132"/>
      <c r="BR476" s="132"/>
      <c r="BS476" s="132"/>
      <c r="BT476" s="132"/>
      <c r="BU476" s="132"/>
      <c r="BV476" s="132"/>
      <c r="BW476" s="132"/>
      <c r="BX476" s="132"/>
      <c r="BY476" s="132"/>
      <c r="BZ476" s="132"/>
    </row>
    <row r="477" spans="1:78" ht="45.75" customHeight="1">
      <c r="A477" s="134">
        <v>471</v>
      </c>
      <c r="B477" s="134" t="s">
        <v>1631</v>
      </c>
      <c r="C477" s="2">
        <v>42488</v>
      </c>
      <c r="D477" s="134" t="s">
        <v>446</v>
      </c>
      <c r="E477" s="134" t="s">
        <v>66</v>
      </c>
      <c r="F477" s="134" t="s">
        <v>1919</v>
      </c>
      <c r="G477" s="3" t="s">
        <v>1911</v>
      </c>
      <c r="H477" s="2">
        <v>40823</v>
      </c>
      <c r="I477" s="3" t="s">
        <v>1912</v>
      </c>
      <c r="J477" s="134" t="s">
        <v>1313</v>
      </c>
      <c r="K477" s="4" t="s">
        <v>1913</v>
      </c>
      <c r="L477" s="8" t="s">
        <v>518</v>
      </c>
      <c r="M477" s="83">
        <v>82.4</v>
      </c>
      <c r="N477" s="83">
        <v>3959.6</v>
      </c>
      <c r="O477" s="83">
        <v>10578.5</v>
      </c>
      <c r="P477" s="83" t="s">
        <v>78</v>
      </c>
      <c r="Q477" s="83">
        <v>364.9</v>
      </c>
      <c r="R477" s="83" t="s">
        <v>78</v>
      </c>
      <c r="S477" s="83" t="s">
        <v>1920</v>
      </c>
      <c r="T477" s="83" t="s">
        <v>78</v>
      </c>
      <c r="U477" s="83" t="s">
        <v>78</v>
      </c>
      <c r="V477" s="83" t="s">
        <v>78</v>
      </c>
      <c r="W477" s="83">
        <v>1276.4000000000001</v>
      </c>
      <c r="X477" s="83" t="s">
        <v>78</v>
      </c>
      <c r="Y477" s="83" t="s">
        <v>78</v>
      </c>
      <c r="Z477" s="83" t="s">
        <v>78</v>
      </c>
      <c r="AA477" s="83">
        <v>1355.5</v>
      </c>
      <c r="AB477" s="83" t="s">
        <v>78</v>
      </c>
      <c r="AC477" s="83" t="s">
        <v>78</v>
      </c>
      <c r="AD477" s="83" t="s">
        <v>78</v>
      </c>
      <c r="AE477" s="83">
        <v>1304.3</v>
      </c>
      <c r="AF477" s="83" t="s">
        <v>78</v>
      </c>
      <c r="AG477" s="83">
        <v>856.1</v>
      </c>
      <c r="AH477" s="83" t="s">
        <v>78</v>
      </c>
      <c r="AI477" s="83">
        <v>1275.8</v>
      </c>
      <c r="AJ477" s="132"/>
      <c r="AK477" s="132" t="s">
        <v>113</v>
      </c>
      <c r="AL477" s="132"/>
      <c r="AM477" s="132" t="s">
        <v>113</v>
      </c>
      <c r="AN477" s="132"/>
      <c r="AO477" s="132"/>
      <c r="AP477" s="132"/>
      <c r="AQ477" s="132" t="s">
        <v>113</v>
      </c>
      <c r="AR477" s="132"/>
      <c r="AS477" s="132" t="s">
        <v>113</v>
      </c>
      <c r="AT477" s="132"/>
      <c r="AU477" s="132"/>
      <c r="AV477" s="132"/>
      <c r="AW477" s="132"/>
      <c r="AX477" s="132"/>
      <c r="AY477" s="132"/>
      <c r="AZ477" s="132"/>
      <c r="BA477" s="132"/>
      <c r="BB477" s="132"/>
      <c r="BC477" s="132"/>
      <c r="BD477" s="132"/>
      <c r="BE477" s="132"/>
      <c r="BF477" s="132"/>
      <c r="BG477" s="132"/>
      <c r="BH477" s="132"/>
      <c r="BI477" s="132"/>
      <c r="BJ477" s="132"/>
      <c r="BK477" s="132"/>
      <c r="BL477" s="132"/>
      <c r="BM477" s="132"/>
      <c r="BN477" s="132"/>
      <c r="BO477" s="132"/>
      <c r="BP477" s="132"/>
      <c r="BQ477" s="132"/>
      <c r="BR477" s="132"/>
      <c r="BS477" s="132"/>
      <c r="BT477" s="132"/>
      <c r="BU477" s="132"/>
      <c r="BV477" s="132"/>
      <c r="BW477" s="132"/>
      <c r="BX477" s="132"/>
      <c r="BY477" s="132"/>
      <c r="BZ477" s="132"/>
    </row>
    <row r="478" spans="1:78" ht="45.75" customHeight="1">
      <c r="A478" s="134">
        <v>472</v>
      </c>
      <c r="B478" s="134" t="s">
        <v>1631</v>
      </c>
      <c r="C478" s="2">
        <v>42488</v>
      </c>
      <c r="D478" s="134" t="s">
        <v>446</v>
      </c>
      <c r="E478" s="134" t="s">
        <v>66</v>
      </c>
      <c r="F478" s="134" t="s">
        <v>631</v>
      </c>
      <c r="G478" s="3" t="s">
        <v>1911</v>
      </c>
      <c r="H478" s="2">
        <v>40823</v>
      </c>
      <c r="I478" s="3" t="s">
        <v>1912</v>
      </c>
      <c r="J478" s="134" t="s">
        <v>1313</v>
      </c>
      <c r="K478" s="4" t="s">
        <v>1913</v>
      </c>
      <c r="L478" s="8" t="s">
        <v>518</v>
      </c>
      <c r="M478" s="83">
        <v>135</v>
      </c>
      <c r="N478" s="83">
        <v>3473.6</v>
      </c>
      <c r="O478" s="83">
        <v>4761.3</v>
      </c>
      <c r="P478" s="83" t="s">
        <v>78</v>
      </c>
      <c r="Q478" s="83" t="s">
        <v>1921</v>
      </c>
      <c r="R478" s="83" t="s">
        <v>78</v>
      </c>
      <c r="S478" s="83">
        <v>735</v>
      </c>
      <c r="T478" s="83" t="s">
        <v>78</v>
      </c>
      <c r="U478" s="83">
        <v>387.1</v>
      </c>
      <c r="V478" s="83" t="s">
        <v>78</v>
      </c>
      <c r="W478" s="83">
        <v>771.8</v>
      </c>
      <c r="X478" s="83" t="s">
        <v>78</v>
      </c>
      <c r="Y478" s="83">
        <v>387.1</v>
      </c>
      <c r="Z478" s="83" t="s">
        <v>78</v>
      </c>
      <c r="AA478" s="83" t="s">
        <v>1922</v>
      </c>
      <c r="AB478" s="83" t="s">
        <v>78</v>
      </c>
      <c r="AC478" s="83">
        <v>387.1</v>
      </c>
      <c r="AD478" s="83" t="s">
        <v>78</v>
      </c>
      <c r="AE478" s="83">
        <v>850.8</v>
      </c>
      <c r="AF478" s="83">
        <v>43.6</v>
      </c>
      <c r="AG478" s="83">
        <v>336.8</v>
      </c>
      <c r="AH478" s="83" t="s">
        <v>78</v>
      </c>
      <c r="AI478" s="83">
        <v>893.4</v>
      </c>
      <c r="AJ478" s="132" t="s">
        <v>113</v>
      </c>
      <c r="AK478" s="132" t="s">
        <v>113</v>
      </c>
      <c r="AL478" s="132"/>
      <c r="AM478" s="132"/>
      <c r="AN478" s="132"/>
      <c r="AO478" s="132"/>
      <c r="AP478" s="132"/>
      <c r="AQ478" s="132"/>
      <c r="AR478" s="132"/>
      <c r="AS478" s="132"/>
      <c r="AT478" s="132"/>
      <c r="AU478" s="132"/>
      <c r="AV478" s="132"/>
      <c r="AW478" s="132"/>
      <c r="AX478" s="132"/>
      <c r="AY478" s="132"/>
      <c r="AZ478" s="132"/>
      <c r="BA478" s="132"/>
      <c r="BB478" s="132"/>
      <c r="BC478" s="132"/>
      <c r="BD478" s="132"/>
      <c r="BE478" s="132"/>
      <c r="BF478" s="132"/>
      <c r="BG478" s="132"/>
      <c r="BH478" s="132"/>
      <c r="BI478" s="132"/>
      <c r="BJ478" s="132"/>
      <c r="BK478" s="132"/>
      <c r="BL478" s="132"/>
      <c r="BM478" s="132"/>
      <c r="BN478" s="132"/>
      <c r="BO478" s="132"/>
      <c r="BP478" s="132"/>
      <c r="BQ478" s="132"/>
      <c r="BR478" s="132"/>
      <c r="BS478" s="132"/>
      <c r="BT478" s="132"/>
      <c r="BU478" s="132"/>
      <c r="BV478" s="132"/>
      <c r="BW478" s="132"/>
      <c r="BX478" s="132"/>
      <c r="BY478" s="132"/>
      <c r="BZ478" s="132"/>
    </row>
    <row r="479" spans="1:78" ht="45.75" customHeight="1">
      <c r="A479" s="134">
        <v>473</v>
      </c>
      <c r="B479" s="134" t="s">
        <v>1645</v>
      </c>
      <c r="C479" s="2">
        <v>42488</v>
      </c>
      <c r="D479" s="134" t="s">
        <v>446</v>
      </c>
      <c r="E479" s="134" t="s">
        <v>66</v>
      </c>
      <c r="F479" s="134" t="s">
        <v>1923</v>
      </c>
      <c r="G479" s="3" t="s">
        <v>1924</v>
      </c>
      <c r="H479" s="2">
        <v>41607</v>
      </c>
      <c r="I479" s="3" t="s">
        <v>1925</v>
      </c>
      <c r="J479" s="134" t="s">
        <v>117</v>
      </c>
      <c r="K479" s="4" t="s">
        <v>1926</v>
      </c>
      <c r="L479" s="8" t="s">
        <v>76</v>
      </c>
      <c r="M479" s="83">
        <v>173486</v>
      </c>
      <c r="N479" s="83">
        <v>457224.27254999999</v>
      </c>
      <c r="O479" s="83">
        <v>118270.3158</v>
      </c>
      <c r="P479" s="83">
        <v>16299.5</v>
      </c>
      <c r="Q479" s="83">
        <v>26146</v>
      </c>
      <c r="R479" s="83" t="s">
        <v>78</v>
      </c>
      <c r="S479" s="83">
        <v>103.985</v>
      </c>
      <c r="T479" s="83">
        <v>14637.3</v>
      </c>
      <c r="U479" s="83">
        <v>33000</v>
      </c>
      <c r="V479" s="83" t="s">
        <v>78</v>
      </c>
      <c r="W479" s="83">
        <v>103.985</v>
      </c>
      <c r="X479" s="83">
        <v>82000</v>
      </c>
      <c r="Y479" s="83">
        <v>301650</v>
      </c>
      <c r="Z479" s="83" t="s">
        <v>78</v>
      </c>
      <c r="AA479" s="83" t="s">
        <v>1927</v>
      </c>
      <c r="AB479" s="83" t="s">
        <v>78</v>
      </c>
      <c r="AC479" s="83" t="s">
        <v>78</v>
      </c>
      <c r="AD479" s="83" t="s">
        <v>78</v>
      </c>
      <c r="AE479" s="83" t="s">
        <v>78</v>
      </c>
      <c r="AF479" s="83" t="s">
        <v>78</v>
      </c>
      <c r="AG479" s="83" t="s">
        <v>78</v>
      </c>
      <c r="AH479" s="83" t="s">
        <v>78</v>
      </c>
      <c r="AI479" s="83" t="s">
        <v>78</v>
      </c>
      <c r="AJ479" s="132" t="s">
        <v>113</v>
      </c>
      <c r="AK479" s="132" t="s">
        <v>113</v>
      </c>
      <c r="AL479" s="132" t="s">
        <v>113</v>
      </c>
      <c r="AM479" s="132"/>
      <c r="AN479" s="132" t="s">
        <v>113</v>
      </c>
      <c r="AO479" s="132"/>
      <c r="AP479" s="132"/>
      <c r="AQ479" s="132"/>
      <c r="AR479" s="132" t="s">
        <v>113</v>
      </c>
      <c r="AS479" s="132" t="s">
        <v>113</v>
      </c>
      <c r="AT479" s="132" t="s">
        <v>113</v>
      </c>
      <c r="AU479" s="132"/>
      <c r="AV479" s="132"/>
      <c r="AW479" s="132" t="s">
        <v>113</v>
      </c>
      <c r="AX479" s="132" t="s">
        <v>113</v>
      </c>
      <c r="AY479" s="132"/>
      <c r="AZ479" s="132"/>
      <c r="BA479" s="132"/>
      <c r="BB479" s="132" t="s">
        <v>113</v>
      </c>
      <c r="BC479" s="132"/>
      <c r="BD479" s="132"/>
      <c r="BE479" s="132"/>
      <c r="BF479" s="132"/>
      <c r="BG479" s="132"/>
      <c r="BH479" s="132"/>
      <c r="BI479" s="132"/>
      <c r="BJ479" s="132"/>
      <c r="BK479" s="132"/>
      <c r="BL479" s="132"/>
      <c r="BM479" s="132"/>
      <c r="BN479" s="132"/>
      <c r="BO479" s="132"/>
      <c r="BP479" s="132"/>
      <c r="BQ479" s="132"/>
      <c r="BR479" s="132"/>
      <c r="BS479" s="132"/>
      <c r="BT479" s="132"/>
      <c r="BU479" s="132"/>
      <c r="BV479" s="132"/>
      <c r="BW479" s="132"/>
      <c r="BX479" s="132"/>
      <c r="BY479" s="132"/>
      <c r="BZ479" s="132"/>
    </row>
    <row r="480" spans="1:78" ht="45.75" customHeight="1">
      <c r="A480" s="134">
        <v>474</v>
      </c>
      <c r="B480" s="134" t="s">
        <v>1645</v>
      </c>
      <c r="C480" s="2">
        <v>42488</v>
      </c>
      <c r="D480" s="134" t="s">
        <v>446</v>
      </c>
      <c r="E480" s="134" t="s">
        <v>66</v>
      </c>
      <c r="F480" s="134" t="s">
        <v>515</v>
      </c>
      <c r="G480" s="3" t="s">
        <v>1924</v>
      </c>
      <c r="H480" s="2">
        <v>41607</v>
      </c>
      <c r="I480" s="3" t="s">
        <v>1925</v>
      </c>
      <c r="J480" s="134" t="s">
        <v>117</v>
      </c>
      <c r="K480" s="4" t="s">
        <v>1926</v>
      </c>
      <c r="L480" s="8" t="s">
        <v>76</v>
      </c>
      <c r="M480" s="83">
        <v>350045.978</v>
      </c>
      <c r="N480" s="83">
        <f>2362491.715+19000</f>
        <v>2381491.7149999999</v>
      </c>
      <c r="O480" s="83">
        <v>1466.55</v>
      </c>
      <c r="P480" s="83">
        <v>34200.6</v>
      </c>
      <c r="Q480" s="83">
        <v>374701</v>
      </c>
      <c r="R480" s="83" t="s">
        <v>78</v>
      </c>
      <c r="S480" s="83">
        <v>15</v>
      </c>
      <c r="T480" s="83">
        <v>38291.9</v>
      </c>
      <c r="U480" s="83">
        <v>382931.7</v>
      </c>
      <c r="V480" s="83" t="s">
        <v>1928</v>
      </c>
      <c r="W480" s="83">
        <v>15</v>
      </c>
      <c r="X480" s="83">
        <v>103500</v>
      </c>
      <c r="Y480" s="83">
        <v>641443.348</v>
      </c>
      <c r="Z480" s="83">
        <v>6000</v>
      </c>
      <c r="AA480" s="83">
        <v>700</v>
      </c>
      <c r="AB480" s="83" t="s">
        <v>78</v>
      </c>
      <c r="AC480" s="83" t="s">
        <v>78</v>
      </c>
      <c r="AD480" s="83" t="s">
        <v>78</v>
      </c>
      <c r="AE480" s="83" t="s">
        <v>78</v>
      </c>
      <c r="AF480" s="83" t="s">
        <v>78</v>
      </c>
      <c r="AG480" s="83" t="s">
        <v>78</v>
      </c>
      <c r="AH480" s="83" t="s">
        <v>78</v>
      </c>
      <c r="AI480" s="83" t="s">
        <v>78</v>
      </c>
      <c r="AJ480" s="132" t="s">
        <v>113</v>
      </c>
      <c r="AK480" s="132" t="s">
        <v>113</v>
      </c>
      <c r="AL480" s="132" t="s">
        <v>113</v>
      </c>
      <c r="AM480" s="132"/>
      <c r="AN480" s="132"/>
      <c r="AO480" s="132"/>
      <c r="AP480" s="132"/>
      <c r="AQ480" s="132"/>
      <c r="AR480" s="132" t="s">
        <v>113</v>
      </c>
      <c r="AS480" s="132"/>
      <c r="AT480" s="132"/>
      <c r="AU480" s="132"/>
      <c r="AV480" s="132"/>
      <c r="AW480" s="132"/>
      <c r="AX480" s="132"/>
      <c r="AY480" s="132"/>
      <c r="AZ480" s="132"/>
      <c r="BA480" s="132"/>
      <c r="BB480" s="132"/>
      <c r="BC480" s="132"/>
      <c r="BD480" s="132"/>
      <c r="BE480" s="132"/>
      <c r="BF480" s="132"/>
      <c r="BG480" s="132"/>
      <c r="BH480" s="132"/>
      <c r="BI480" s="132"/>
      <c r="BJ480" s="132"/>
      <c r="BK480" s="132" t="s">
        <v>113</v>
      </c>
      <c r="BL480" s="132" t="s">
        <v>113</v>
      </c>
      <c r="BM480" s="132" t="s">
        <v>113</v>
      </c>
      <c r="BN480" s="132"/>
      <c r="BO480" s="132" t="s">
        <v>113</v>
      </c>
      <c r="BP480" s="132"/>
      <c r="BQ480" s="132" t="s">
        <v>113</v>
      </c>
      <c r="BR480" s="132" t="s">
        <v>113</v>
      </c>
      <c r="BS480" s="132"/>
      <c r="BT480" s="132"/>
      <c r="BU480" s="132"/>
      <c r="BV480" s="132"/>
      <c r="BW480" s="132"/>
      <c r="BX480" s="132"/>
      <c r="BY480" s="132"/>
      <c r="BZ480" s="132"/>
    </row>
    <row r="481" spans="1:78" ht="45.75" customHeight="1">
      <c r="A481" s="134">
        <v>475</v>
      </c>
      <c r="B481" s="134" t="s">
        <v>1645</v>
      </c>
      <c r="C481" s="2">
        <v>42488</v>
      </c>
      <c r="D481" s="134" t="s">
        <v>446</v>
      </c>
      <c r="E481" s="134" t="s">
        <v>66</v>
      </c>
      <c r="F481" s="134" t="s">
        <v>1916</v>
      </c>
      <c r="G481" s="3" t="s">
        <v>1924</v>
      </c>
      <c r="H481" s="2">
        <v>41607</v>
      </c>
      <c r="I481" s="3" t="s">
        <v>1925</v>
      </c>
      <c r="J481" s="134" t="s">
        <v>117</v>
      </c>
      <c r="K481" s="4" t="s">
        <v>1926</v>
      </c>
      <c r="L481" s="8" t="s">
        <v>76</v>
      </c>
      <c r="M481" s="83" t="s">
        <v>78</v>
      </c>
      <c r="N481" s="83" t="s">
        <v>1929</v>
      </c>
      <c r="O481" s="83">
        <v>5280</v>
      </c>
      <c r="P481" s="83" t="s">
        <v>78</v>
      </c>
      <c r="Q481" s="83">
        <v>20000</v>
      </c>
      <c r="R481" s="83" t="s">
        <v>78</v>
      </c>
      <c r="S481" s="83" t="s">
        <v>78</v>
      </c>
      <c r="T481" s="83" t="s">
        <v>78</v>
      </c>
      <c r="U481" s="83">
        <v>17319</v>
      </c>
      <c r="V481" s="83" t="s">
        <v>78</v>
      </c>
      <c r="W481" s="83" t="s">
        <v>78</v>
      </c>
      <c r="X481" s="83" t="s">
        <v>78</v>
      </c>
      <c r="Y481" s="83">
        <v>42270</v>
      </c>
      <c r="Z481" s="83" t="s">
        <v>78</v>
      </c>
      <c r="AA481" s="83">
        <v>5280</v>
      </c>
      <c r="AB481" s="83" t="s">
        <v>78</v>
      </c>
      <c r="AC481" s="83" t="s">
        <v>78</v>
      </c>
      <c r="AD481" s="83" t="s">
        <v>78</v>
      </c>
      <c r="AE481" s="83" t="s">
        <v>78</v>
      </c>
      <c r="AF481" s="83" t="s">
        <v>78</v>
      </c>
      <c r="AG481" s="83" t="s">
        <v>78</v>
      </c>
      <c r="AH481" s="83" t="s">
        <v>78</v>
      </c>
      <c r="AI481" s="83" t="s">
        <v>78</v>
      </c>
      <c r="AJ481" s="132"/>
      <c r="AK481" s="132"/>
      <c r="AL481" s="132"/>
      <c r="AM481" s="132"/>
      <c r="AN481" s="132"/>
      <c r="AO481" s="132"/>
      <c r="AP481" s="132"/>
      <c r="AQ481" s="132"/>
      <c r="AR481" s="132"/>
      <c r="AS481" s="132"/>
      <c r="AT481" s="132"/>
      <c r="AU481" s="132"/>
      <c r="AV481" s="132"/>
      <c r="AW481" s="132"/>
      <c r="AX481" s="132"/>
      <c r="AY481" s="132"/>
      <c r="AZ481" s="132"/>
      <c r="BA481" s="132"/>
      <c r="BB481" s="132"/>
      <c r="BC481" s="132"/>
      <c r="BD481" s="132"/>
      <c r="BE481" s="132"/>
      <c r="BF481" s="132"/>
      <c r="BG481" s="132"/>
      <c r="BH481" s="132"/>
      <c r="BI481" s="132"/>
      <c r="BJ481" s="132"/>
      <c r="BK481" s="132"/>
      <c r="BL481" s="132"/>
      <c r="BM481" s="132"/>
      <c r="BN481" s="132"/>
      <c r="BO481" s="132"/>
      <c r="BP481" s="132"/>
      <c r="BQ481" s="132"/>
      <c r="BR481" s="132"/>
      <c r="BS481" s="132"/>
      <c r="BT481" s="132"/>
      <c r="BU481" s="132"/>
      <c r="BV481" s="132"/>
      <c r="BW481" s="132"/>
      <c r="BX481" s="132"/>
      <c r="BY481" s="132"/>
      <c r="BZ481" s="132"/>
    </row>
    <row r="482" spans="1:78" ht="45.75" customHeight="1">
      <c r="A482" s="134">
        <v>476</v>
      </c>
      <c r="B482" s="134" t="s">
        <v>1645</v>
      </c>
      <c r="C482" s="2">
        <v>42488</v>
      </c>
      <c r="D482" s="134" t="s">
        <v>446</v>
      </c>
      <c r="E482" s="134" t="s">
        <v>66</v>
      </c>
      <c r="F482" s="134" t="s">
        <v>1930</v>
      </c>
      <c r="G482" s="3" t="s">
        <v>1924</v>
      </c>
      <c r="H482" s="2">
        <v>41607</v>
      </c>
      <c r="I482" s="3" t="s">
        <v>1925</v>
      </c>
      <c r="J482" s="134" t="s">
        <v>117</v>
      </c>
      <c r="K482" s="4" t="s">
        <v>1926</v>
      </c>
      <c r="L482" s="8" t="s">
        <v>76</v>
      </c>
      <c r="M482" s="83" t="s">
        <v>1931</v>
      </c>
      <c r="N482" s="83">
        <v>501879.11443999998</v>
      </c>
      <c r="O482" s="83">
        <v>358134.30200000003</v>
      </c>
      <c r="P482" s="83" t="s">
        <v>78</v>
      </c>
      <c r="Q482" s="83" t="s">
        <v>1932</v>
      </c>
      <c r="R482" s="83" t="s">
        <v>78</v>
      </c>
      <c r="S482" s="83">
        <v>46500</v>
      </c>
      <c r="T482" s="83" t="s">
        <v>78</v>
      </c>
      <c r="U482" s="83" t="s">
        <v>1933</v>
      </c>
      <c r="V482" s="83" t="s">
        <v>78</v>
      </c>
      <c r="W482" s="83">
        <v>57350</v>
      </c>
      <c r="X482" s="83">
        <v>4400</v>
      </c>
      <c r="Y482" s="83">
        <v>108100</v>
      </c>
      <c r="Z482" s="83" t="s">
        <v>78</v>
      </c>
      <c r="AA482" s="83">
        <v>97800</v>
      </c>
      <c r="AB482" s="83" t="s">
        <v>78</v>
      </c>
      <c r="AC482" s="83" t="s">
        <v>78</v>
      </c>
      <c r="AD482" s="83" t="s">
        <v>78</v>
      </c>
      <c r="AE482" s="83" t="s">
        <v>78</v>
      </c>
      <c r="AF482" s="83" t="s">
        <v>78</v>
      </c>
      <c r="AG482" s="83" t="s">
        <v>78</v>
      </c>
      <c r="AH482" s="83" t="s">
        <v>78</v>
      </c>
      <c r="AI482" s="83" t="s">
        <v>78</v>
      </c>
      <c r="AJ482" s="132"/>
      <c r="AK482" s="132" t="s">
        <v>113</v>
      </c>
      <c r="AL482" s="132"/>
      <c r="AM482" s="132"/>
      <c r="AN482" s="132"/>
      <c r="AO482" s="132"/>
      <c r="AP482" s="132"/>
      <c r="AQ482" s="132"/>
      <c r="AR482" s="132"/>
      <c r="AS482" s="132"/>
      <c r="AT482" s="132"/>
      <c r="AU482" s="132"/>
      <c r="AV482" s="132"/>
      <c r="AW482" s="132"/>
      <c r="AX482" s="132"/>
      <c r="AY482" s="132"/>
      <c r="AZ482" s="132"/>
      <c r="BA482" s="132"/>
      <c r="BB482" s="132"/>
      <c r="BC482" s="132"/>
      <c r="BD482" s="132"/>
      <c r="BE482" s="132"/>
      <c r="BF482" s="132"/>
      <c r="BG482" s="132"/>
      <c r="BH482" s="132"/>
      <c r="BI482" s="132"/>
      <c r="BJ482" s="132"/>
      <c r="BK482" s="132"/>
      <c r="BL482" s="132"/>
      <c r="BM482" s="132"/>
      <c r="BN482" s="132"/>
      <c r="BO482" s="132"/>
      <c r="BP482" s="132"/>
      <c r="BQ482" s="132"/>
      <c r="BR482" s="132"/>
      <c r="BS482" s="132"/>
      <c r="BT482" s="132"/>
      <c r="BU482" s="132"/>
      <c r="BV482" s="132"/>
      <c r="BW482" s="132"/>
      <c r="BX482" s="132"/>
      <c r="BY482" s="132"/>
      <c r="BZ482" s="132"/>
    </row>
    <row r="483" spans="1:78" ht="45.75" customHeight="1">
      <c r="A483" s="134">
        <v>477</v>
      </c>
      <c r="B483" s="134" t="s">
        <v>1645</v>
      </c>
      <c r="C483" s="2">
        <v>42488</v>
      </c>
      <c r="D483" s="134" t="s">
        <v>446</v>
      </c>
      <c r="E483" s="134" t="s">
        <v>66</v>
      </c>
      <c r="F483" s="134" t="s">
        <v>1370</v>
      </c>
      <c r="G483" s="3" t="s">
        <v>1924</v>
      </c>
      <c r="H483" s="2">
        <v>41607</v>
      </c>
      <c r="I483" s="3" t="s">
        <v>1925</v>
      </c>
      <c r="J483" s="134" t="s">
        <v>117</v>
      </c>
      <c r="K483" s="4" t="s">
        <v>1926</v>
      </c>
      <c r="L483" s="8" t="s">
        <v>76</v>
      </c>
      <c r="M483" s="83">
        <v>72284.985000000001</v>
      </c>
      <c r="N483" s="83">
        <v>102336.2</v>
      </c>
      <c r="O483" s="83">
        <v>31385.3</v>
      </c>
      <c r="P483" s="83" t="s">
        <v>78</v>
      </c>
      <c r="Q483" s="83">
        <v>12268</v>
      </c>
      <c r="R483" s="83" t="s">
        <v>78</v>
      </c>
      <c r="S483" s="83">
        <v>650</v>
      </c>
      <c r="T483" s="83" t="s">
        <v>78</v>
      </c>
      <c r="U483" s="83">
        <v>13000</v>
      </c>
      <c r="V483" s="83" t="s">
        <v>78</v>
      </c>
      <c r="W483" s="83">
        <v>650</v>
      </c>
      <c r="X483" s="83">
        <v>38836</v>
      </c>
      <c r="Y483" s="83">
        <v>56831</v>
      </c>
      <c r="Z483" s="83" t="s">
        <v>78</v>
      </c>
      <c r="AA483" s="83">
        <v>28800</v>
      </c>
      <c r="AB483" s="83" t="s">
        <v>78</v>
      </c>
      <c r="AC483" s="83" t="s">
        <v>78</v>
      </c>
      <c r="AD483" s="83" t="s">
        <v>78</v>
      </c>
      <c r="AE483" s="83" t="s">
        <v>78</v>
      </c>
      <c r="AF483" s="83" t="s">
        <v>78</v>
      </c>
      <c r="AG483" s="83" t="s">
        <v>78</v>
      </c>
      <c r="AH483" s="83" t="s">
        <v>78</v>
      </c>
      <c r="AI483" s="83" t="s">
        <v>78</v>
      </c>
      <c r="AJ483" s="132" t="s">
        <v>113</v>
      </c>
      <c r="AK483" s="132" t="s">
        <v>113</v>
      </c>
      <c r="AL483" s="132"/>
      <c r="AM483" s="132"/>
      <c r="AN483" s="132"/>
      <c r="AO483" s="132" t="s">
        <v>113</v>
      </c>
      <c r="AP483" s="132"/>
      <c r="AQ483" s="132"/>
      <c r="AR483" s="132"/>
      <c r="AS483" s="132" t="s">
        <v>113</v>
      </c>
      <c r="AT483" s="132"/>
      <c r="AU483" s="132"/>
      <c r="AV483" s="132"/>
      <c r="AW483" s="132"/>
      <c r="AX483" s="132"/>
      <c r="AY483" s="132"/>
      <c r="AZ483" s="132"/>
      <c r="BA483" s="132"/>
      <c r="BB483" s="132"/>
      <c r="BC483" s="132"/>
      <c r="BD483" s="132"/>
      <c r="BE483" s="132"/>
      <c r="BF483" s="132"/>
      <c r="BG483" s="132"/>
      <c r="BH483" s="132"/>
      <c r="BI483" s="132"/>
      <c r="BJ483" s="132"/>
      <c r="BK483" s="132"/>
      <c r="BL483" s="132"/>
      <c r="BM483" s="132"/>
      <c r="BN483" s="132"/>
      <c r="BO483" s="132"/>
      <c r="BP483" s="132"/>
      <c r="BQ483" s="132"/>
      <c r="BR483" s="132"/>
      <c r="BS483" s="132"/>
      <c r="BT483" s="132"/>
      <c r="BU483" s="132"/>
      <c r="BV483" s="132"/>
      <c r="BW483" s="132"/>
      <c r="BX483" s="132"/>
      <c r="BY483" s="132"/>
      <c r="BZ483" s="132"/>
    </row>
    <row r="484" spans="1:78" ht="45.75" customHeight="1">
      <c r="A484" s="134">
        <v>478</v>
      </c>
      <c r="B484" s="134" t="s">
        <v>1645</v>
      </c>
      <c r="C484" s="2">
        <v>42488</v>
      </c>
      <c r="D484" s="134" t="s">
        <v>446</v>
      </c>
      <c r="E484" s="134" t="s">
        <v>66</v>
      </c>
      <c r="F484" s="134" t="s">
        <v>1934</v>
      </c>
      <c r="G484" s="3" t="s">
        <v>1924</v>
      </c>
      <c r="H484" s="2">
        <v>41607</v>
      </c>
      <c r="I484" s="3" t="s">
        <v>1925</v>
      </c>
      <c r="J484" s="134" t="s">
        <v>117</v>
      </c>
      <c r="K484" s="4" t="s">
        <v>1926</v>
      </c>
      <c r="L484" s="8" t="s">
        <v>76</v>
      </c>
      <c r="M484" s="83">
        <v>6128.3</v>
      </c>
      <c r="N484" s="83">
        <f>44275.981+770</f>
        <v>45045.981</v>
      </c>
      <c r="O484" s="83">
        <v>3170</v>
      </c>
      <c r="P484" s="83">
        <v>6128.3</v>
      </c>
      <c r="Q484" s="83">
        <v>5714</v>
      </c>
      <c r="R484" s="83" t="s">
        <v>1935</v>
      </c>
      <c r="S484" s="83">
        <v>720</v>
      </c>
      <c r="T484" s="83" t="s">
        <v>78</v>
      </c>
      <c r="U484" s="83">
        <v>8000</v>
      </c>
      <c r="V484" s="83" t="s">
        <v>1935</v>
      </c>
      <c r="W484" s="83">
        <v>500</v>
      </c>
      <c r="X484" s="83" t="s">
        <v>78</v>
      </c>
      <c r="Y484" s="83">
        <v>14085</v>
      </c>
      <c r="Z484" s="83">
        <v>170</v>
      </c>
      <c r="AA484" s="83">
        <v>950</v>
      </c>
      <c r="AB484" s="83" t="s">
        <v>78</v>
      </c>
      <c r="AC484" s="83" t="s">
        <v>78</v>
      </c>
      <c r="AD484" s="83" t="s">
        <v>78</v>
      </c>
      <c r="AE484" s="83" t="s">
        <v>78</v>
      </c>
      <c r="AF484" s="83" t="s">
        <v>78</v>
      </c>
      <c r="AG484" s="83" t="s">
        <v>78</v>
      </c>
      <c r="AH484" s="83" t="s">
        <v>78</v>
      </c>
      <c r="AI484" s="83" t="s">
        <v>78</v>
      </c>
      <c r="AJ484" s="132"/>
      <c r="AK484" s="132"/>
      <c r="AL484" s="132"/>
      <c r="AM484" s="132"/>
      <c r="AN484" s="132"/>
      <c r="AO484" s="132"/>
      <c r="AP484" s="132"/>
      <c r="AQ484" s="132"/>
      <c r="AR484" s="132"/>
      <c r="AS484" s="132"/>
      <c r="AT484" s="132"/>
      <c r="AU484" s="132"/>
      <c r="AV484" s="132"/>
      <c r="AW484" s="132"/>
      <c r="AX484" s="132"/>
      <c r="AY484" s="132"/>
      <c r="AZ484" s="132"/>
      <c r="BA484" s="132"/>
      <c r="BB484" s="132"/>
      <c r="BC484" s="132"/>
      <c r="BD484" s="132"/>
      <c r="BE484" s="132"/>
      <c r="BF484" s="132"/>
      <c r="BG484" s="132"/>
      <c r="BH484" s="132"/>
      <c r="BI484" s="132"/>
      <c r="BJ484" s="132"/>
      <c r="BK484" s="132"/>
      <c r="BL484" s="132"/>
      <c r="BM484" s="132"/>
      <c r="BN484" s="132"/>
      <c r="BO484" s="132"/>
      <c r="BP484" s="132"/>
      <c r="BQ484" s="132"/>
      <c r="BR484" s="132"/>
      <c r="BS484" s="132"/>
      <c r="BT484" s="132"/>
      <c r="BU484" s="132"/>
      <c r="BV484" s="132"/>
      <c r="BW484" s="132"/>
      <c r="BX484" s="132"/>
      <c r="BY484" s="132"/>
      <c r="BZ484" s="132"/>
    </row>
    <row r="485" spans="1:78" ht="45.75" customHeight="1">
      <c r="A485" s="134">
        <v>479</v>
      </c>
      <c r="B485" s="134" t="s">
        <v>1650</v>
      </c>
      <c r="C485" s="2">
        <v>42488</v>
      </c>
      <c r="D485" s="134" t="s">
        <v>446</v>
      </c>
      <c r="E485" s="134" t="s">
        <v>66</v>
      </c>
      <c r="F485" s="134" t="s">
        <v>492</v>
      </c>
      <c r="G485" s="3" t="s">
        <v>1936</v>
      </c>
      <c r="H485" s="2">
        <v>41598</v>
      </c>
      <c r="I485" s="3" t="s">
        <v>1937</v>
      </c>
      <c r="J485" s="134" t="s">
        <v>108</v>
      </c>
      <c r="K485" s="4" t="s">
        <v>1938</v>
      </c>
      <c r="L485" s="8" t="s">
        <v>76</v>
      </c>
      <c r="M485" s="83">
        <v>45093.2</v>
      </c>
      <c r="N485" s="83" t="s">
        <v>1939</v>
      </c>
      <c r="O485" s="83" t="s">
        <v>78</v>
      </c>
      <c r="P485" s="83" t="s">
        <v>78</v>
      </c>
      <c r="Q485" s="83" t="s">
        <v>1940</v>
      </c>
      <c r="R485" s="83" t="s">
        <v>78</v>
      </c>
      <c r="S485" s="83" t="s">
        <v>78</v>
      </c>
      <c r="T485" s="83" t="s">
        <v>78</v>
      </c>
      <c r="U485" s="83">
        <v>48541.7</v>
      </c>
      <c r="V485" s="83" t="s">
        <v>78</v>
      </c>
      <c r="W485" s="83" t="s">
        <v>78</v>
      </c>
      <c r="X485" s="83" t="s">
        <v>78</v>
      </c>
      <c r="Y485" s="83">
        <v>51114.5</v>
      </c>
      <c r="Z485" s="83" t="s">
        <v>78</v>
      </c>
      <c r="AA485" s="83" t="s">
        <v>78</v>
      </c>
      <c r="AB485" s="83" t="s">
        <v>78</v>
      </c>
      <c r="AC485" s="83" t="s">
        <v>1941</v>
      </c>
      <c r="AD485" s="83" t="s">
        <v>78</v>
      </c>
      <c r="AE485" s="83" t="s">
        <v>78</v>
      </c>
      <c r="AF485" s="83" t="s">
        <v>78</v>
      </c>
      <c r="AG485" s="83" t="s">
        <v>1942</v>
      </c>
      <c r="AH485" s="83" t="s">
        <v>78</v>
      </c>
      <c r="AI485" s="83" t="s">
        <v>78</v>
      </c>
      <c r="AJ485" s="132" t="s">
        <v>113</v>
      </c>
      <c r="AK485" s="132" t="s">
        <v>113</v>
      </c>
      <c r="AL485" s="132" t="s">
        <v>113</v>
      </c>
      <c r="AM485" s="132" t="s">
        <v>113</v>
      </c>
      <c r="AN485" s="132" t="s">
        <v>113</v>
      </c>
      <c r="AO485" s="132"/>
      <c r="AP485" s="132"/>
      <c r="AQ485" s="132"/>
      <c r="AR485" s="132"/>
      <c r="AS485" s="132"/>
      <c r="AT485" s="132" t="s">
        <v>113</v>
      </c>
      <c r="AU485" s="132" t="s">
        <v>113</v>
      </c>
      <c r="AV485" s="132"/>
      <c r="AW485" s="132" t="s">
        <v>113</v>
      </c>
      <c r="AX485" s="132"/>
      <c r="AY485" s="132"/>
      <c r="AZ485" s="132"/>
      <c r="BA485" s="132"/>
      <c r="BB485" s="132"/>
      <c r="BC485" s="132"/>
      <c r="BD485" s="132"/>
      <c r="BE485" s="132"/>
      <c r="BF485" s="132"/>
      <c r="BG485" s="132"/>
      <c r="BH485" s="132"/>
      <c r="BI485" s="132"/>
      <c r="BJ485" s="132"/>
      <c r="BK485" s="132"/>
      <c r="BL485" s="132"/>
      <c r="BM485" s="132"/>
      <c r="BN485" s="132"/>
      <c r="BO485" s="132"/>
      <c r="BP485" s="132"/>
      <c r="BQ485" s="132"/>
      <c r="BR485" s="132"/>
      <c r="BS485" s="132"/>
      <c r="BT485" s="132"/>
      <c r="BU485" s="132"/>
      <c r="BV485" s="132"/>
      <c r="BW485" s="132"/>
      <c r="BX485" s="132"/>
      <c r="BY485" s="132"/>
      <c r="BZ485" s="132"/>
    </row>
    <row r="486" spans="1:78" ht="45.75" customHeight="1">
      <c r="A486" s="134">
        <v>480</v>
      </c>
      <c r="B486" s="134" t="s">
        <v>1650</v>
      </c>
      <c r="C486" s="2">
        <v>42488</v>
      </c>
      <c r="D486" s="134" t="s">
        <v>446</v>
      </c>
      <c r="E486" s="134" t="s">
        <v>66</v>
      </c>
      <c r="F486" s="134" t="s">
        <v>883</v>
      </c>
      <c r="G486" s="3" t="s">
        <v>1936</v>
      </c>
      <c r="H486" s="2">
        <v>41599</v>
      </c>
      <c r="I486" s="3" t="s">
        <v>1937</v>
      </c>
      <c r="J486" s="134" t="s">
        <v>108</v>
      </c>
      <c r="K486" s="4" t="s">
        <v>1938</v>
      </c>
      <c r="L486" s="8" t="s">
        <v>76</v>
      </c>
      <c r="M486" s="83">
        <v>18543.3</v>
      </c>
      <c r="N486" s="83" t="s">
        <v>1943</v>
      </c>
      <c r="O486" s="83" t="s">
        <v>78</v>
      </c>
      <c r="P486" s="83" t="s">
        <v>78</v>
      </c>
      <c r="Q486" s="83" t="s">
        <v>1944</v>
      </c>
      <c r="R486" s="83" t="s">
        <v>78</v>
      </c>
      <c r="S486" s="83" t="s">
        <v>78</v>
      </c>
      <c r="T486" s="83" t="s">
        <v>78</v>
      </c>
      <c r="U486" s="83">
        <v>105348.8</v>
      </c>
      <c r="V486" s="83" t="s">
        <v>78</v>
      </c>
      <c r="W486" s="83" t="s">
        <v>78</v>
      </c>
      <c r="X486" s="83" t="s">
        <v>78</v>
      </c>
      <c r="Y486" s="83">
        <v>169766</v>
      </c>
      <c r="Z486" s="83" t="s">
        <v>78</v>
      </c>
      <c r="AA486" s="83" t="s">
        <v>78</v>
      </c>
      <c r="AB486" s="83" t="s">
        <v>78</v>
      </c>
      <c r="AC486" s="83">
        <v>176927.7</v>
      </c>
      <c r="AD486" s="83" t="s">
        <v>78</v>
      </c>
      <c r="AE486" s="83" t="s">
        <v>78</v>
      </c>
      <c r="AF486" s="83" t="s">
        <v>78</v>
      </c>
      <c r="AG486" s="83">
        <v>183852.79999999999</v>
      </c>
      <c r="AH486" s="83" t="s">
        <v>78</v>
      </c>
      <c r="AI486" s="83" t="s">
        <v>78</v>
      </c>
      <c r="AJ486" s="132" t="s">
        <v>113</v>
      </c>
      <c r="AK486" s="132" t="s">
        <v>113</v>
      </c>
      <c r="AL486" s="132" t="s">
        <v>113</v>
      </c>
      <c r="AM486" s="132"/>
      <c r="AN486" s="132"/>
      <c r="AO486" s="132"/>
      <c r="AP486" s="132" t="s">
        <v>113</v>
      </c>
      <c r="AQ486" s="132" t="s">
        <v>113</v>
      </c>
      <c r="AR486" s="132"/>
      <c r="AS486" s="132"/>
      <c r="AT486" s="132"/>
      <c r="AU486" s="132"/>
      <c r="AV486" s="132"/>
      <c r="AW486" s="132"/>
      <c r="AX486" s="132"/>
      <c r="AY486" s="132"/>
      <c r="AZ486" s="132"/>
      <c r="BA486" s="132"/>
      <c r="BB486" s="132"/>
      <c r="BC486" s="132"/>
      <c r="BD486" s="132"/>
      <c r="BE486" s="132"/>
      <c r="BF486" s="132"/>
      <c r="BG486" s="132"/>
      <c r="BH486" s="132"/>
      <c r="BI486" s="132"/>
      <c r="BJ486" s="132"/>
      <c r="BK486" s="132" t="s">
        <v>113</v>
      </c>
      <c r="BL486" s="132" t="s">
        <v>113</v>
      </c>
      <c r="BM486" s="132"/>
      <c r="BN486" s="132"/>
      <c r="BO486" s="132"/>
      <c r="BP486" s="132" t="s">
        <v>113</v>
      </c>
      <c r="BQ486" s="132" t="s">
        <v>113</v>
      </c>
      <c r="BR486" s="132" t="s">
        <v>113</v>
      </c>
      <c r="BS486" s="132"/>
      <c r="BT486" s="132"/>
      <c r="BU486" s="132"/>
      <c r="BV486" s="132"/>
      <c r="BW486" s="132"/>
      <c r="BX486" s="132"/>
      <c r="BY486" s="132"/>
      <c r="BZ486" s="132"/>
    </row>
    <row r="487" spans="1:78" ht="45.75" customHeight="1">
      <c r="A487" s="134">
        <v>481</v>
      </c>
      <c r="B487" s="134" t="s">
        <v>1650</v>
      </c>
      <c r="C487" s="2">
        <v>42488</v>
      </c>
      <c r="D487" s="134" t="s">
        <v>446</v>
      </c>
      <c r="E487" s="134" t="s">
        <v>66</v>
      </c>
      <c r="F487" s="134" t="s">
        <v>1945</v>
      </c>
      <c r="G487" s="3" t="s">
        <v>1936</v>
      </c>
      <c r="H487" s="2">
        <v>41600</v>
      </c>
      <c r="I487" s="3" t="s">
        <v>1937</v>
      </c>
      <c r="J487" s="134" t="s">
        <v>108</v>
      </c>
      <c r="K487" s="4" t="s">
        <v>1938</v>
      </c>
      <c r="L487" s="8" t="s">
        <v>76</v>
      </c>
      <c r="M487" s="83" t="s">
        <v>1946</v>
      </c>
      <c r="N487" s="83" t="s">
        <v>1947</v>
      </c>
      <c r="O487" s="83" t="s">
        <v>1948</v>
      </c>
      <c r="P487" s="83" t="s">
        <v>78</v>
      </c>
      <c r="Q487" s="83">
        <v>11415.6</v>
      </c>
      <c r="R487" s="83" t="s">
        <v>78</v>
      </c>
      <c r="S487" s="83" t="s">
        <v>1949</v>
      </c>
      <c r="T487" s="83" t="s">
        <v>78</v>
      </c>
      <c r="U487" s="83">
        <v>11486.2</v>
      </c>
      <c r="V487" s="83" t="s">
        <v>78</v>
      </c>
      <c r="W487" s="83" t="s">
        <v>1949</v>
      </c>
      <c r="X487" s="83" t="s">
        <v>78</v>
      </c>
      <c r="Y487" s="83">
        <v>11591.2</v>
      </c>
      <c r="Z487" s="83" t="s">
        <v>78</v>
      </c>
      <c r="AA487" s="83" t="s">
        <v>1949</v>
      </c>
      <c r="AB487" s="83" t="s">
        <v>78</v>
      </c>
      <c r="AC487" s="83">
        <v>11678.9</v>
      </c>
      <c r="AD487" s="83" t="s">
        <v>78</v>
      </c>
      <c r="AE487" s="83" t="s">
        <v>1949</v>
      </c>
      <c r="AF487" s="83" t="s">
        <v>78</v>
      </c>
      <c r="AG487" s="83">
        <v>11763.7</v>
      </c>
      <c r="AH487" s="83" t="s">
        <v>78</v>
      </c>
      <c r="AI487" s="83" t="s">
        <v>1949</v>
      </c>
      <c r="AJ487" s="132" t="s">
        <v>113</v>
      </c>
      <c r="AK487" s="132" t="s">
        <v>113</v>
      </c>
      <c r="AL487" s="132"/>
      <c r="AM487" s="132"/>
      <c r="AN487" s="132"/>
      <c r="AO487" s="132" t="s">
        <v>113</v>
      </c>
      <c r="AP487" s="132"/>
      <c r="AQ487" s="132"/>
      <c r="AR487" s="132"/>
      <c r="AS487" s="132" t="s">
        <v>113</v>
      </c>
      <c r="AT487" s="132"/>
      <c r="AU487" s="132"/>
      <c r="AV487" s="132"/>
      <c r="AW487" s="132"/>
      <c r="AX487" s="132"/>
      <c r="AY487" s="132"/>
      <c r="AZ487" s="132"/>
      <c r="BA487" s="132"/>
      <c r="BB487" s="132"/>
      <c r="BC487" s="132"/>
      <c r="BD487" s="132"/>
      <c r="BE487" s="132"/>
      <c r="BF487" s="132"/>
      <c r="BG487" s="132"/>
      <c r="BH487" s="132"/>
      <c r="BI487" s="132"/>
      <c r="BJ487" s="132"/>
      <c r="BK487" s="132"/>
      <c r="BL487" s="132"/>
      <c r="BM487" s="132"/>
      <c r="BN487" s="132"/>
      <c r="BO487" s="132"/>
      <c r="BP487" s="132"/>
      <c r="BQ487" s="132"/>
      <c r="BR487" s="132"/>
      <c r="BS487" s="132"/>
      <c r="BT487" s="132"/>
      <c r="BU487" s="132"/>
      <c r="BV487" s="132"/>
      <c r="BW487" s="132"/>
      <c r="BX487" s="132"/>
      <c r="BY487" s="132"/>
      <c r="BZ487" s="132"/>
    </row>
    <row r="488" spans="1:78" ht="45.75" customHeight="1">
      <c r="A488" s="134">
        <v>482</v>
      </c>
      <c r="B488" s="134" t="s">
        <v>1650</v>
      </c>
      <c r="C488" s="2">
        <v>42488</v>
      </c>
      <c r="D488" s="134" t="s">
        <v>446</v>
      </c>
      <c r="E488" s="134" t="s">
        <v>66</v>
      </c>
      <c r="F488" s="134" t="s">
        <v>462</v>
      </c>
      <c r="G488" s="3" t="s">
        <v>1936</v>
      </c>
      <c r="H488" s="2">
        <v>41601</v>
      </c>
      <c r="I488" s="3" t="s">
        <v>1937</v>
      </c>
      <c r="J488" s="134" t="s">
        <v>108</v>
      </c>
      <c r="K488" s="4" t="s">
        <v>1938</v>
      </c>
      <c r="L488" s="8" t="s">
        <v>76</v>
      </c>
      <c r="M488" s="83"/>
      <c r="N488" s="83">
        <v>98596.4</v>
      </c>
      <c r="O488" s="83" t="s">
        <v>78</v>
      </c>
      <c r="P488" s="83" t="s">
        <v>78</v>
      </c>
      <c r="Q488" s="83" t="s">
        <v>1950</v>
      </c>
      <c r="R488" s="83" t="s">
        <v>78</v>
      </c>
      <c r="S488" s="83" t="s">
        <v>78</v>
      </c>
      <c r="T488" s="83" t="s">
        <v>78</v>
      </c>
      <c r="U488" s="83">
        <v>14594.2</v>
      </c>
      <c r="V488" s="83" t="s">
        <v>78</v>
      </c>
      <c r="W488" s="83" t="s">
        <v>78</v>
      </c>
      <c r="X488" s="83" t="s">
        <v>78</v>
      </c>
      <c r="Y488" s="83">
        <v>15367.7</v>
      </c>
      <c r="Z488" s="83" t="s">
        <v>78</v>
      </c>
      <c r="AA488" s="83" t="s">
        <v>78</v>
      </c>
      <c r="AB488" s="83" t="s">
        <v>78</v>
      </c>
      <c r="AC488" s="83">
        <v>16013.2</v>
      </c>
      <c r="AD488" s="83" t="s">
        <v>78</v>
      </c>
      <c r="AE488" s="83" t="s">
        <v>78</v>
      </c>
      <c r="AF488" s="83" t="s">
        <v>78</v>
      </c>
      <c r="AG488" s="83">
        <v>16637.7</v>
      </c>
      <c r="AH488" s="83" t="s">
        <v>78</v>
      </c>
      <c r="AI488" s="83" t="s">
        <v>78</v>
      </c>
      <c r="AJ488" s="132"/>
      <c r="AK488" s="132"/>
      <c r="AL488" s="132"/>
      <c r="AM488" s="132" t="s">
        <v>113</v>
      </c>
      <c r="AN488" s="132"/>
      <c r="AO488" s="132"/>
      <c r="AP488" s="132"/>
      <c r="AQ488" s="132"/>
      <c r="AR488" s="132"/>
      <c r="AS488" s="132"/>
      <c r="AT488" s="132"/>
      <c r="AU488" s="132"/>
      <c r="AV488" s="132"/>
      <c r="AW488" s="132"/>
      <c r="AX488" s="132"/>
      <c r="AY488" s="132"/>
      <c r="AZ488" s="132"/>
      <c r="BA488" s="132"/>
      <c r="BB488" s="132"/>
      <c r="BC488" s="132"/>
      <c r="BD488" s="132"/>
      <c r="BE488" s="132"/>
      <c r="BF488" s="132"/>
      <c r="BG488" s="132"/>
      <c r="BH488" s="132"/>
      <c r="BI488" s="132"/>
      <c r="BJ488" s="132"/>
      <c r="BK488" s="132"/>
      <c r="BL488" s="132"/>
      <c r="BM488" s="132"/>
      <c r="BN488" s="132"/>
      <c r="BO488" s="132"/>
      <c r="BP488" s="132"/>
      <c r="BQ488" s="132"/>
      <c r="BR488" s="132"/>
      <c r="BS488" s="132"/>
      <c r="BT488" s="132"/>
      <c r="BU488" s="132"/>
      <c r="BV488" s="132"/>
      <c r="BW488" s="132"/>
      <c r="BX488" s="132"/>
      <c r="BY488" s="132"/>
      <c r="BZ488" s="132"/>
    </row>
    <row r="489" spans="1:78" ht="45.75" customHeight="1">
      <c r="A489" s="134">
        <v>483</v>
      </c>
      <c r="B489" s="134" t="s">
        <v>1650</v>
      </c>
      <c r="C489" s="2">
        <v>42488</v>
      </c>
      <c r="D489" s="134" t="s">
        <v>446</v>
      </c>
      <c r="E489" s="134" t="s">
        <v>66</v>
      </c>
      <c r="F489" s="134" t="s">
        <v>621</v>
      </c>
      <c r="G489" s="3" t="s">
        <v>1936</v>
      </c>
      <c r="H489" s="2">
        <v>41603</v>
      </c>
      <c r="I489" s="3" t="s">
        <v>1937</v>
      </c>
      <c r="J489" s="134" t="s">
        <v>108</v>
      </c>
      <c r="K489" s="4" t="s">
        <v>1938</v>
      </c>
      <c r="L489" s="8" t="s">
        <v>76</v>
      </c>
      <c r="M489" s="83"/>
      <c r="N489" s="83" t="s">
        <v>1951</v>
      </c>
      <c r="O489" s="83" t="s">
        <v>1952</v>
      </c>
      <c r="P489" s="83" t="s">
        <v>78</v>
      </c>
      <c r="Q489" s="83">
        <v>18500</v>
      </c>
      <c r="R489" s="83" t="s">
        <v>78</v>
      </c>
      <c r="S489" s="83" t="s">
        <v>1953</v>
      </c>
      <c r="T489" s="83" t="s">
        <v>78</v>
      </c>
      <c r="U489" s="83">
        <v>18427</v>
      </c>
      <c r="V489" s="83" t="s">
        <v>78</v>
      </c>
      <c r="W489" s="83">
        <v>857</v>
      </c>
      <c r="X489" s="83" t="s">
        <v>78</v>
      </c>
      <c r="Y489" s="83">
        <v>19906</v>
      </c>
      <c r="Z489" s="83" t="s">
        <v>78</v>
      </c>
      <c r="AA489" s="83" t="s">
        <v>78</v>
      </c>
      <c r="AB489" s="83" t="s">
        <v>78</v>
      </c>
      <c r="AC489" s="83" t="s">
        <v>1954</v>
      </c>
      <c r="AD489" s="83" t="s">
        <v>78</v>
      </c>
      <c r="AE489" s="83" t="s">
        <v>78</v>
      </c>
      <c r="AF489" s="83" t="s">
        <v>78</v>
      </c>
      <c r="AG489" s="83">
        <v>22336</v>
      </c>
      <c r="AH489" s="83" t="s">
        <v>78</v>
      </c>
      <c r="AI489" s="83" t="s">
        <v>78</v>
      </c>
      <c r="AJ489" s="132"/>
      <c r="AK489" s="132"/>
      <c r="AL489" s="132"/>
      <c r="AM489" s="132"/>
      <c r="AN489" s="132" t="s">
        <v>113</v>
      </c>
      <c r="AO489" s="132"/>
      <c r="AP489" s="132"/>
      <c r="AQ489" s="132"/>
      <c r="AR489" s="132"/>
      <c r="AS489" s="132" t="s">
        <v>113</v>
      </c>
      <c r="AT489" s="132"/>
      <c r="AU489" s="132"/>
      <c r="AV489" s="132"/>
      <c r="AW489" s="132"/>
      <c r="AX489" s="132"/>
      <c r="AY489" s="132"/>
      <c r="AZ489" s="132"/>
      <c r="BA489" s="132"/>
      <c r="BB489" s="132"/>
      <c r="BC489" s="132"/>
      <c r="BD489" s="132"/>
      <c r="BE489" s="132"/>
      <c r="BF489" s="132"/>
      <c r="BG489" s="132"/>
      <c r="BH489" s="132"/>
      <c r="BI489" s="132"/>
      <c r="BJ489" s="132"/>
      <c r="BK489" s="132"/>
      <c r="BL489" s="132"/>
      <c r="BM489" s="132"/>
      <c r="BN489" s="132"/>
      <c r="BO489" s="132"/>
      <c r="BP489" s="132"/>
      <c r="BQ489" s="132"/>
      <c r="BR489" s="132"/>
      <c r="BS489" s="132"/>
      <c r="BT489" s="132"/>
      <c r="BU489" s="132"/>
      <c r="BV489" s="132"/>
      <c r="BW489" s="132"/>
      <c r="BX489" s="132"/>
      <c r="BY489" s="132"/>
      <c r="BZ489" s="132"/>
    </row>
    <row r="490" spans="1:78" ht="45.75" customHeight="1">
      <c r="A490" s="134">
        <v>484</v>
      </c>
      <c r="B490" s="134" t="s">
        <v>1660</v>
      </c>
      <c r="C490" s="2">
        <v>42488</v>
      </c>
      <c r="D490" s="134" t="s">
        <v>446</v>
      </c>
      <c r="E490" s="134" t="s">
        <v>66</v>
      </c>
      <c r="F490" s="134" t="s">
        <v>492</v>
      </c>
      <c r="G490" s="3" t="s">
        <v>1955</v>
      </c>
      <c r="H490" s="2">
        <v>41240</v>
      </c>
      <c r="I490" s="3" t="s">
        <v>1956</v>
      </c>
      <c r="J490" s="134" t="s">
        <v>63</v>
      </c>
      <c r="K490" s="4" t="s">
        <v>1957</v>
      </c>
      <c r="L490" s="8" t="s">
        <v>76</v>
      </c>
      <c r="M490" s="83">
        <v>1189313.2</v>
      </c>
      <c r="N490" s="83">
        <v>420860.6</v>
      </c>
      <c r="O490" s="83">
        <v>1261900</v>
      </c>
      <c r="P490" s="83">
        <v>282691.09999999998</v>
      </c>
      <c r="Q490" s="83">
        <v>31849.1</v>
      </c>
      <c r="R490" s="83" t="s">
        <v>78</v>
      </c>
      <c r="S490" s="83" t="s">
        <v>78</v>
      </c>
      <c r="T490" s="83">
        <v>336764.1</v>
      </c>
      <c r="U490" s="83">
        <v>29387.1</v>
      </c>
      <c r="V490" s="83" t="s">
        <v>78</v>
      </c>
      <c r="W490" s="83" t="s">
        <v>78</v>
      </c>
      <c r="X490" s="83">
        <v>36100</v>
      </c>
      <c r="Y490" s="83">
        <v>69492</v>
      </c>
      <c r="Z490" s="83" t="s">
        <v>78</v>
      </c>
      <c r="AA490" s="83" t="s">
        <v>78</v>
      </c>
      <c r="AB490" s="83" t="s">
        <v>78</v>
      </c>
      <c r="AC490" s="83">
        <v>66237</v>
      </c>
      <c r="AD490" s="83" t="s">
        <v>78</v>
      </c>
      <c r="AE490" s="83" t="s">
        <v>78</v>
      </c>
      <c r="AF490" s="83" t="s">
        <v>78</v>
      </c>
      <c r="AG490" s="83">
        <v>66237</v>
      </c>
      <c r="AH490" s="83" t="s">
        <v>78</v>
      </c>
      <c r="AI490" s="83" t="s">
        <v>78</v>
      </c>
      <c r="AJ490" s="132" t="s">
        <v>113</v>
      </c>
      <c r="AK490" s="132" t="s">
        <v>113</v>
      </c>
      <c r="AL490" s="132" t="s">
        <v>113</v>
      </c>
      <c r="AM490" s="132"/>
      <c r="AN490" s="132" t="s">
        <v>113</v>
      </c>
      <c r="AO490" s="132"/>
      <c r="AP490" s="132"/>
      <c r="AQ490" s="132"/>
      <c r="AR490" s="132"/>
      <c r="AS490" s="132" t="s">
        <v>113</v>
      </c>
      <c r="AT490" s="132" t="s">
        <v>113</v>
      </c>
      <c r="AU490" s="132"/>
      <c r="AV490" s="132" t="s">
        <v>113</v>
      </c>
      <c r="AW490" s="132" t="s">
        <v>113</v>
      </c>
      <c r="AX490" s="132"/>
      <c r="AY490" s="132"/>
      <c r="AZ490" s="132"/>
      <c r="BA490" s="132"/>
      <c r="BB490" s="132"/>
      <c r="BC490" s="132"/>
      <c r="BD490" s="132"/>
      <c r="BE490" s="132" t="s">
        <v>113</v>
      </c>
      <c r="BF490" s="132"/>
      <c r="BG490" s="132"/>
      <c r="BH490" s="132"/>
      <c r="BI490" s="132"/>
      <c r="BJ490" s="132"/>
      <c r="BK490" s="132"/>
      <c r="BL490" s="132"/>
      <c r="BM490" s="132"/>
      <c r="BN490" s="132"/>
      <c r="BO490" s="132"/>
      <c r="BP490" s="132"/>
      <c r="BQ490" s="132"/>
      <c r="BR490" s="132"/>
      <c r="BS490" s="132"/>
      <c r="BT490" s="132"/>
      <c r="BU490" s="132"/>
      <c r="BV490" s="132"/>
      <c r="BW490" s="132"/>
      <c r="BX490" s="132"/>
      <c r="BY490" s="132"/>
      <c r="BZ490" s="132"/>
    </row>
    <row r="491" spans="1:78" ht="45.75" customHeight="1">
      <c r="A491" s="134">
        <v>485</v>
      </c>
      <c r="B491" s="134" t="s">
        <v>1660</v>
      </c>
      <c r="C491" s="2">
        <v>42488</v>
      </c>
      <c r="D491" s="134" t="s">
        <v>446</v>
      </c>
      <c r="E491" s="134" t="s">
        <v>66</v>
      </c>
      <c r="F491" s="134" t="s">
        <v>490</v>
      </c>
      <c r="G491" s="3" t="s">
        <v>1955</v>
      </c>
      <c r="H491" s="2">
        <v>41240</v>
      </c>
      <c r="I491" s="3" t="s">
        <v>1956</v>
      </c>
      <c r="J491" s="134" t="s">
        <v>63</v>
      </c>
      <c r="K491" s="4" t="s">
        <v>1957</v>
      </c>
      <c r="L491" s="8" t="s">
        <v>76</v>
      </c>
      <c r="M491" s="83">
        <v>1155389.8999999999</v>
      </c>
      <c r="N491" s="83">
        <v>170279.1</v>
      </c>
      <c r="O491" s="83" t="s">
        <v>78</v>
      </c>
      <c r="P491" s="83">
        <v>239400</v>
      </c>
      <c r="Q491" s="83">
        <v>12750</v>
      </c>
      <c r="R491" s="83" t="s">
        <v>78</v>
      </c>
      <c r="S491" s="83" t="s">
        <v>78</v>
      </c>
      <c r="T491" s="83">
        <v>170000</v>
      </c>
      <c r="U491" s="83">
        <v>12133</v>
      </c>
      <c r="V491" s="83" t="s">
        <v>78</v>
      </c>
      <c r="W491" s="83" t="s">
        <v>78</v>
      </c>
      <c r="X491" s="83">
        <v>228000</v>
      </c>
      <c r="Y491" s="83">
        <v>24145</v>
      </c>
      <c r="Z491" s="83" t="s">
        <v>78</v>
      </c>
      <c r="AA491" s="83" t="s">
        <v>78</v>
      </c>
      <c r="AB491" s="83" t="s">
        <v>78</v>
      </c>
      <c r="AC491" s="83">
        <v>21900</v>
      </c>
      <c r="AD491" s="83" t="s">
        <v>78</v>
      </c>
      <c r="AE491" s="83" t="s">
        <v>78</v>
      </c>
      <c r="AF491" s="83" t="s">
        <v>78</v>
      </c>
      <c r="AG491" s="83">
        <v>22900</v>
      </c>
      <c r="AH491" s="83" t="s">
        <v>78</v>
      </c>
      <c r="AI491" s="83" t="s">
        <v>78</v>
      </c>
      <c r="AJ491" s="132" t="s">
        <v>113</v>
      </c>
      <c r="AK491" s="132" t="s">
        <v>113</v>
      </c>
      <c r="AL491" s="132" t="s">
        <v>113</v>
      </c>
      <c r="AM491" s="132"/>
      <c r="AN491" s="132"/>
      <c r="AO491" s="132"/>
      <c r="AP491" s="132" t="s">
        <v>113</v>
      </c>
      <c r="AQ491" s="132"/>
      <c r="AR491" s="132"/>
      <c r="AS491" s="132"/>
      <c r="AT491" s="132"/>
      <c r="AU491" s="132"/>
      <c r="AV491" s="132"/>
      <c r="AW491" s="132"/>
      <c r="AX491" s="132"/>
      <c r="AY491" s="132"/>
      <c r="AZ491" s="132"/>
      <c r="BA491" s="132"/>
      <c r="BB491" s="132"/>
      <c r="BC491" s="132"/>
      <c r="BD491" s="132"/>
      <c r="BE491" s="132"/>
      <c r="BF491" s="132"/>
      <c r="BG491" s="132"/>
      <c r="BH491" s="132"/>
      <c r="BI491" s="132"/>
      <c r="BJ491" s="132"/>
      <c r="BK491" s="132" t="s">
        <v>113</v>
      </c>
      <c r="BL491" s="132" t="s">
        <v>113</v>
      </c>
      <c r="BM491" s="132" t="s">
        <v>113</v>
      </c>
      <c r="BN491" s="132" t="s">
        <v>113</v>
      </c>
      <c r="BO491" s="132"/>
      <c r="BP491" s="132"/>
      <c r="BQ491" s="132" t="s">
        <v>113</v>
      </c>
      <c r="BR491" s="132"/>
      <c r="BS491" s="132"/>
      <c r="BT491" s="132"/>
      <c r="BU491" s="132"/>
      <c r="BV491" s="132"/>
      <c r="BW491" s="132"/>
      <c r="BX491" s="132"/>
      <c r="BY491" s="132"/>
      <c r="BZ491" s="132"/>
    </row>
    <row r="492" spans="1:78" ht="45.75" customHeight="1">
      <c r="A492" s="134">
        <v>486</v>
      </c>
      <c r="B492" s="134" t="s">
        <v>1660</v>
      </c>
      <c r="C492" s="2">
        <v>42488</v>
      </c>
      <c r="D492" s="134" t="s">
        <v>446</v>
      </c>
      <c r="E492" s="134" t="s">
        <v>66</v>
      </c>
      <c r="F492" s="134" t="s">
        <v>466</v>
      </c>
      <c r="G492" s="3" t="s">
        <v>1955</v>
      </c>
      <c r="H492" s="2">
        <v>41240</v>
      </c>
      <c r="I492" s="3" t="s">
        <v>1956</v>
      </c>
      <c r="J492" s="134" t="s">
        <v>63</v>
      </c>
      <c r="K492" s="4" t="s">
        <v>1957</v>
      </c>
      <c r="L492" s="8" t="s">
        <v>76</v>
      </c>
      <c r="M492" s="83">
        <v>16687.7</v>
      </c>
      <c r="N492" s="83">
        <v>71874</v>
      </c>
      <c r="O492" s="83">
        <v>227200</v>
      </c>
      <c r="P492" s="83">
        <v>6088</v>
      </c>
      <c r="Q492" s="83">
        <v>6500</v>
      </c>
      <c r="R492" s="83" t="s">
        <v>78</v>
      </c>
      <c r="S492" s="83">
        <v>32000</v>
      </c>
      <c r="T492" s="83" t="s">
        <v>78</v>
      </c>
      <c r="U492" s="83">
        <v>6500</v>
      </c>
      <c r="V492" s="83" t="s">
        <v>78</v>
      </c>
      <c r="W492" s="83">
        <v>32000</v>
      </c>
      <c r="X492" s="83" t="s">
        <v>78</v>
      </c>
      <c r="Y492" s="83">
        <v>6500</v>
      </c>
      <c r="Z492" s="83" t="s">
        <v>78</v>
      </c>
      <c r="AA492" s="83">
        <v>32000</v>
      </c>
      <c r="AB492" s="83" t="s">
        <v>78</v>
      </c>
      <c r="AC492" s="83">
        <v>15400</v>
      </c>
      <c r="AD492" s="83" t="s">
        <v>78</v>
      </c>
      <c r="AE492" s="83">
        <v>32000</v>
      </c>
      <c r="AF492" s="83" t="s">
        <v>78</v>
      </c>
      <c r="AG492" s="83">
        <v>16400</v>
      </c>
      <c r="AH492" s="83" t="s">
        <v>78</v>
      </c>
      <c r="AI492" s="83">
        <v>32000</v>
      </c>
      <c r="AJ492" s="132"/>
      <c r="AK492" s="132" t="s">
        <v>113</v>
      </c>
      <c r="AL492" s="132"/>
      <c r="AM492" s="132"/>
      <c r="AN492" s="132"/>
      <c r="AO492" s="132"/>
      <c r="AP492" s="132"/>
      <c r="AQ492" s="132"/>
      <c r="AR492" s="132"/>
      <c r="AS492" s="132"/>
      <c r="AT492" s="132"/>
      <c r="AU492" s="132"/>
      <c r="AV492" s="132"/>
      <c r="AW492" s="132"/>
      <c r="AX492" s="132"/>
      <c r="AY492" s="132"/>
      <c r="AZ492" s="132"/>
      <c r="BA492" s="132"/>
      <c r="BB492" s="132"/>
      <c r="BC492" s="132"/>
      <c r="BD492" s="132"/>
      <c r="BE492" s="132"/>
      <c r="BF492" s="132"/>
      <c r="BG492" s="132"/>
      <c r="BH492" s="132"/>
      <c r="BI492" s="132"/>
      <c r="BJ492" s="132"/>
      <c r="BK492" s="132"/>
      <c r="BL492" s="132"/>
      <c r="BM492" s="132" t="s">
        <v>113</v>
      </c>
      <c r="BN492" s="132"/>
      <c r="BO492" s="132"/>
      <c r="BP492" s="132"/>
      <c r="BQ492" s="132"/>
      <c r="BR492" s="132"/>
      <c r="BS492" s="132"/>
      <c r="BT492" s="132"/>
      <c r="BU492" s="132"/>
      <c r="BV492" s="132"/>
      <c r="BW492" s="132"/>
      <c r="BX492" s="132"/>
      <c r="BY492" s="132"/>
      <c r="BZ492" s="132"/>
    </row>
    <row r="493" spans="1:78" ht="45.75" customHeight="1">
      <c r="A493" s="134">
        <v>487</v>
      </c>
      <c r="B493" s="134" t="s">
        <v>1660</v>
      </c>
      <c r="C493" s="2">
        <v>42488</v>
      </c>
      <c r="D493" s="134" t="s">
        <v>446</v>
      </c>
      <c r="E493" s="134" t="s">
        <v>66</v>
      </c>
      <c r="F493" s="134" t="s">
        <v>464</v>
      </c>
      <c r="G493" s="3" t="s">
        <v>1955</v>
      </c>
      <c r="H493" s="2">
        <v>41240</v>
      </c>
      <c r="I493" s="3" t="s">
        <v>1956</v>
      </c>
      <c r="J493" s="134" t="s">
        <v>63</v>
      </c>
      <c r="K493" s="4" t="s">
        <v>1957</v>
      </c>
      <c r="L493" s="8" t="s">
        <v>76</v>
      </c>
      <c r="M493" s="83">
        <v>480562.7</v>
      </c>
      <c r="N493" s="83">
        <v>181046.9</v>
      </c>
      <c r="O493" s="83">
        <v>16682</v>
      </c>
      <c r="P493" s="83">
        <v>120000</v>
      </c>
      <c r="Q493" s="83">
        <v>23740</v>
      </c>
      <c r="R493" s="83" t="s">
        <v>78</v>
      </c>
      <c r="S493" s="83" t="s">
        <v>78</v>
      </c>
      <c r="T493" s="83">
        <v>117301</v>
      </c>
      <c r="U493" s="83">
        <v>18056.3</v>
      </c>
      <c r="V493" s="83" t="s">
        <v>78</v>
      </c>
      <c r="W493" s="83" t="s">
        <v>78</v>
      </c>
      <c r="X493" s="83">
        <v>60000</v>
      </c>
      <c r="Y493" s="83">
        <v>25423</v>
      </c>
      <c r="Z493" s="83" t="s">
        <v>78</v>
      </c>
      <c r="AA493" s="83" t="s">
        <v>78</v>
      </c>
      <c r="AB493" s="83" t="s">
        <v>78</v>
      </c>
      <c r="AC493" s="83">
        <v>23023</v>
      </c>
      <c r="AD493" s="83" t="s">
        <v>78</v>
      </c>
      <c r="AE493" s="83" t="s">
        <v>78</v>
      </c>
      <c r="AF493" s="83" t="s">
        <v>78</v>
      </c>
      <c r="AG493" s="83">
        <v>24023</v>
      </c>
      <c r="AH493" s="83" t="s">
        <v>78</v>
      </c>
      <c r="AI493" s="83" t="s">
        <v>78</v>
      </c>
      <c r="AJ493" s="132" t="s">
        <v>113</v>
      </c>
      <c r="AK493" s="132" t="s">
        <v>113</v>
      </c>
      <c r="AL493" s="132"/>
      <c r="AM493" s="132"/>
      <c r="AN493" s="132"/>
      <c r="AO493" s="132" t="s">
        <v>113</v>
      </c>
      <c r="AP493" s="132"/>
      <c r="AQ493" s="132"/>
      <c r="AR493" s="132"/>
      <c r="AS493" s="132" t="s">
        <v>113</v>
      </c>
      <c r="AT493" s="132"/>
      <c r="AU493" s="132"/>
      <c r="AV493" s="132"/>
      <c r="AW493" s="132"/>
      <c r="AX493" s="132"/>
      <c r="AY493" s="132"/>
      <c r="AZ493" s="132"/>
      <c r="BA493" s="132"/>
      <c r="BB493" s="132"/>
      <c r="BC493" s="132"/>
      <c r="BD493" s="132"/>
      <c r="BE493" s="132"/>
      <c r="BF493" s="132"/>
      <c r="BG493" s="132"/>
      <c r="BH493" s="132"/>
      <c r="BI493" s="132"/>
      <c r="BJ493" s="132"/>
      <c r="BK493" s="132"/>
      <c r="BL493" s="132"/>
      <c r="BM493" s="132"/>
      <c r="BN493" s="132"/>
      <c r="BO493" s="132"/>
      <c r="BP493" s="132"/>
      <c r="BQ493" s="132"/>
      <c r="BR493" s="132"/>
      <c r="BS493" s="132"/>
      <c r="BT493" s="132"/>
      <c r="BU493" s="132"/>
      <c r="BV493" s="132"/>
      <c r="BW493" s="132"/>
      <c r="BX493" s="132"/>
      <c r="BY493" s="132"/>
      <c r="BZ493" s="132"/>
    </row>
    <row r="494" spans="1:78" ht="45.75" customHeight="1">
      <c r="A494" s="134">
        <v>488</v>
      </c>
      <c r="B494" s="134" t="s">
        <v>1660</v>
      </c>
      <c r="C494" s="2">
        <v>42488</v>
      </c>
      <c r="D494" s="134" t="s">
        <v>446</v>
      </c>
      <c r="E494" s="134" t="s">
        <v>66</v>
      </c>
      <c r="F494" s="134" t="s">
        <v>1958</v>
      </c>
      <c r="G494" s="3" t="s">
        <v>1955</v>
      </c>
      <c r="H494" s="2">
        <v>41240</v>
      </c>
      <c r="I494" s="3" t="s">
        <v>1956</v>
      </c>
      <c r="J494" s="134" t="s">
        <v>63</v>
      </c>
      <c r="K494" s="4" t="s">
        <v>1957</v>
      </c>
      <c r="L494" s="8" t="s">
        <v>76</v>
      </c>
      <c r="M494" s="83" t="s">
        <v>78</v>
      </c>
      <c r="N494" s="83">
        <v>3184.4</v>
      </c>
      <c r="O494" s="83" t="s">
        <v>78</v>
      </c>
      <c r="P494" s="83" t="s">
        <v>78</v>
      </c>
      <c r="Q494" s="83">
        <v>150</v>
      </c>
      <c r="R494" s="83" t="s">
        <v>78</v>
      </c>
      <c r="S494" s="83" t="s">
        <v>78</v>
      </c>
      <c r="T494" s="83" t="s">
        <v>78</v>
      </c>
      <c r="U494" s="83">
        <v>184</v>
      </c>
      <c r="V494" s="83" t="s">
        <v>78</v>
      </c>
      <c r="W494" s="83" t="s">
        <v>78</v>
      </c>
      <c r="X494" s="83" t="s">
        <v>78</v>
      </c>
      <c r="Y494" s="83">
        <v>500</v>
      </c>
      <c r="Z494" s="83" t="s">
        <v>78</v>
      </c>
      <c r="AA494" s="83" t="s">
        <v>78</v>
      </c>
      <c r="AB494" s="83" t="s">
        <v>78</v>
      </c>
      <c r="AC494" s="83">
        <v>500</v>
      </c>
      <c r="AD494" s="83" t="s">
        <v>78</v>
      </c>
      <c r="AE494" s="83" t="s">
        <v>78</v>
      </c>
      <c r="AF494" s="83" t="s">
        <v>78</v>
      </c>
      <c r="AG494" s="83">
        <v>500</v>
      </c>
      <c r="AH494" s="83" t="s">
        <v>78</v>
      </c>
      <c r="AI494" s="83" t="s">
        <v>78</v>
      </c>
      <c r="AJ494" s="132"/>
      <c r="AK494" s="132"/>
      <c r="AL494" s="132"/>
      <c r="AM494" s="132" t="s">
        <v>113</v>
      </c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  <c r="BQ494" s="132"/>
      <c r="BR494" s="132"/>
      <c r="BS494" s="132"/>
      <c r="BT494" s="132"/>
      <c r="BU494" s="132"/>
      <c r="BV494" s="132"/>
      <c r="BW494" s="132"/>
      <c r="BX494" s="132"/>
      <c r="BY494" s="132"/>
      <c r="BZ494" s="132"/>
    </row>
    <row r="495" spans="1:78" ht="45.75" customHeight="1">
      <c r="A495" s="134">
        <v>489</v>
      </c>
      <c r="B495" s="134" t="s">
        <v>1660</v>
      </c>
      <c r="C495" s="2">
        <v>42488</v>
      </c>
      <c r="D495" s="134" t="s">
        <v>446</v>
      </c>
      <c r="E495" s="134" t="s">
        <v>66</v>
      </c>
      <c r="F495" s="134" t="s">
        <v>621</v>
      </c>
      <c r="G495" s="3" t="s">
        <v>1955</v>
      </c>
      <c r="H495" s="2">
        <v>41240</v>
      </c>
      <c r="I495" s="3" t="s">
        <v>1956</v>
      </c>
      <c r="J495" s="134" t="s">
        <v>63</v>
      </c>
      <c r="K495" s="4" t="s">
        <v>1957</v>
      </c>
      <c r="L495" s="8" t="s">
        <v>76</v>
      </c>
      <c r="M495" s="83">
        <v>25823</v>
      </c>
      <c r="N495" s="83">
        <v>47756.1</v>
      </c>
      <c r="O495" s="83">
        <v>276793</v>
      </c>
      <c r="P495" s="83">
        <v>9300</v>
      </c>
      <c r="Q495" s="83">
        <v>6752</v>
      </c>
      <c r="R495" s="83" t="s">
        <v>78</v>
      </c>
      <c r="S495" s="83">
        <v>101015.6</v>
      </c>
      <c r="T495" s="83">
        <v>1494</v>
      </c>
      <c r="U495" s="83">
        <v>2100.1999999999998</v>
      </c>
      <c r="V495" s="83" t="s">
        <v>78</v>
      </c>
      <c r="W495" s="83">
        <v>16000</v>
      </c>
      <c r="X495" s="83" t="s">
        <v>78</v>
      </c>
      <c r="Y495" s="83">
        <v>9000</v>
      </c>
      <c r="Z495" s="83" t="s">
        <v>78</v>
      </c>
      <c r="AA495" s="83">
        <v>29550</v>
      </c>
      <c r="AB495" s="83" t="s">
        <v>78</v>
      </c>
      <c r="AC495" s="83">
        <v>9500</v>
      </c>
      <c r="AD495" s="83" t="s">
        <v>78</v>
      </c>
      <c r="AE495" s="83">
        <v>42675</v>
      </c>
      <c r="AF495" s="83" t="s">
        <v>78</v>
      </c>
      <c r="AG495" s="83">
        <v>9500</v>
      </c>
      <c r="AH495" s="83" t="s">
        <v>78</v>
      </c>
      <c r="AI495" s="83">
        <v>42900</v>
      </c>
      <c r="AJ495" s="132"/>
      <c r="AK495" s="132"/>
      <c r="AL495" s="132"/>
      <c r="AM495" s="132"/>
      <c r="AN495" s="132" t="s">
        <v>113</v>
      </c>
      <c r="AO495" s="132"/>
      <c r="AP495" s="132"/>
      <c r="AQ495" s="132"/>
      <c r="AR495" s="132"/>
      <c r="AS495" s="132" t="s">
        <v>113</v>
      </c>
      <c r="AT495" s="132"/>
      <c r="AU495" s="132"/>
      <c r="AV495" s="132"/>
      <c r="AW495" s="132"/>
      <c r="AX495" s="132"/>
      <c r="AY495" s="132"/>
      <c r="AZ495" s="132"/>
      <c r="BA495" s="132"/>
      <c r="BB495" s="132"/>
      <c r="BC495" s="132"/>
      <c r="BD495" s="132"/>
      <c r="BE495" s="132"/>
      <c r="BF495" s="132"/>
      <c r="BG495" s="132"/>
      <c r="BH495" s="132"/>
      <c r="BI495" s="132"/>
      <c r="BJ495" s="132"/>
      <c r="BK495" s="132"/>
      <c r="BL495" s="132"/>
      <c r="BM495" s="132"/>
      <c r="BN495" s="132"/>
      <c r="BO495" s="132"/>
      <c r="BP495" s="132"/>
      <c r="BQ495" s="132"/>
      <c r="BR495" s="132"/>
      <c r="BS495" s="132"/>
      <c r="BT495" s="132"/>
      <c r="BU495" s="132"/>
      <c r="BV495" s="132"/>
      <c r="BW495" s="132"/>
      <c r="BX495" s="132"/>
      <c r="BY495" s="132"/>
      <c r="BZ495" s="132"/>
    </row>
    <row r="496" spans="1:78" ht="45.75" customHeight="1">
      <c r="A496" s="134">
        <v>490</v>
      </c>
      <c r="B496" s="134" t="s">
        <v>1660</v>
      </c>
      <c r="C496" s="2">
        <v>42488</v>
      </c>
      <c r="D496" s="134" t="s">
        <v>446</v>
      </c>
      <c r="E496" s="134" t="s">
        <v>66</v>
      </c>
      <c r="F496" s="134" t="s">
        <v>629</v>
      </c>
      <c r="G496" s="3" t="s">
        <v>1955</v>
      </c>
      <c r="H496" s="2">
        <v>41240</v>
      </c>
      <c r="I496" s="3" t="s">
        <v>1956</v>
      </c>
      <c r="J496" s="134" t="s">
        <v>56</v>
      </c>
      <c r="K496" s="4" t="s">
        <v>1957</v>
      </c>
      <c r="L496" s="8" t="s">
        <v>76</v>
      </c>
      <c r="M496" s="83">
        <v>216579.9</v>
      </c>
      <c r="N496" s="83">
        <v>11920</v>
      </c>
      <c r="O496" s="83" t="s">
        <v>78</v>
      </c>
      <c r="P496" s="83">
        <v>1878.9</v>
      </c>
      <c r="Q496" s="83">
        <v>100</v>
      </c>
      <c r="R496" s="83" t="s">
        <v>78</v>
      </c>
      <c r="S496" s="83" t="s">
        <v>78</v>
      </c>
      <c r="T496" s="83">
        <v>111150</v>
      </c>
      <c r="U496" s="83">
        <v>5850</v>
      </c>
      <c r="V496" s="83" t="s">
        <v>78</v>
      </c>
      <c r="W496" s="83" t="s">
        <v>78</v>
      </c>
      <c r="X496" s="83">
        <v>103550</v>
      </c>
      <c r="Y496" s="83">
        <v>5450</v>
      </c>
      <c r="Z496" s="83" t="s">
        <v>78</v>
      </c>
      <c r="AA496" s="83" t="s">
        <v>78</v>
      </c>
      <c r="AB496" s="83" t="s">
        <v>78</v>
      </c>
      <c r="AC496" s="83">
        <v>300</v>
      </c>
      <c r="AD496" s="83" t="s">
        <v>78</v>
      </c>
      <c r="AE496" s="83" t="s">
        <v>78</v>
      </c>
      <c r="AF496" s="83" t="s">
        <v>78</v>
      </c>
      <c r="AG496" s="83">
        <v>220</v>
      </c>
      <c r="AH496" s="83" t="s">
        <v>78</v>
      </c>
      <c r="AI496" s="83" t="s">
        <v>78</v>
      </c>
      <c r="AJ496" s="132"/>
      <c r="AK496" s="132"/>
      <c r="AL496" s="132"/>
      <c r="AM496" s="132"/>
      <c r="AN496" s="132"/>
      <c r="AO496" s="132"/>
      <c r="AP496" s="132"/>
      <c r="AQ496" s="132"/>
      <c r="AR496" s="132"/>
      <c r="AS496" s="132"/>
      <c r="AT496" s="132"/>
      <c r="AU496" s="132"/>
      <c r="AV496" s="132"/>
      <c r="AW496" s="132"/>
      <c r="AX496" s="132" t="s">
        <v>113</v>
      </c>
      <c r="AY496" s="132" t="s">
        <v>113</v>
      </c>
      <c r="AZ496" s="132"/>
      <c r="BA496" s="132"/>
      <c r="BB496" s="132"/>
      <c r="BC496" s="132"/>
      <c r="BD496" s="132"/>
      <c r="BE496" s="132"/>
      <c r="BF496" s="132"/>
      <c r="BG496" s="132"/>
      <c r="BH496" s="132"/>
      <c r="BI496" s="132"/>
      <c r="BJ496" s="132"/>
      <c r="BK496" s="132"/>
      <c r="BL496" s="132"/>
      <c r="BM496" s="132"/>
      <c r="BN496" s="132"/>
      <c r="BO496" s="132"/>
      <c r="BP496" s="132"/>
      <c r="BQ496" s="132"/>
      <c r="BR496" s="132"/>
      <c r="BS496" s="132"/>
      <c r="BT496" s="132"/>
      <c r="BU496" s="132"/>
      <c r="BV496" s="132"/>
      <c r="BW496" s="132"/>
      <c r="BX496" s="132"/>
      <c r="BY496" s="132"/>
      <c r="BZ496" s="132"/>
    </row>
    <row r="497" spans="1:78" ht="45.75" customHeight="1">
      <c r="A497" s="134">
        <v>491</v>
      </c>
      <c r="B497" s="134" t="s">
        <v>1660</v>
      </c>
      <c r="C497" s="2">
        <v>42488</v>
      </c>
      <c r="D497" s="134" t="s">
        <v>446</v>
      </c>
      <c r="E497" s="134" t="s">
        <v>66</v>
      </c>
      <c r="F497" s="134" t="s">
        <v>450</v>
      </c>
      <c r="G497" s="3" t="s">
        <v>1955</v>
      </c>
      <c r="H497" s="2">
        <v>41240</v>
      </c>
      <c r="I497" s="3" t="s">
        <v>1956</v>
      </c>
      <c r="J497" s="134" t="s">
        <v>56</v>
      </c>
      <c r="K497" s="4" t="s">
        <v>1957</v>
      </c>
      <c r="L497" s="8" t="s">
        <v>76</v>
      </c>
      <c r="M497" s="83">
        <v>36598.9</v>
      </c>
      <c r="N497" s="83">
        <v>18670</v>
      </c>
      <c r="O497" s="83" t="s">
        <v>78</v>
      </c>
      <c r="P497" s="83">
        <v>17838.599999999999</v>
      </c>
      <c r="Q497" s="83">
        <v>700</v>
      </c>
      <c r="R497" s="83" t="s">
        <v>78</v>
      </c>
      <c r="S497" s="83" t="s">
        <v>78</v>
      </c>
      <c r="T497" s="83">
        <v>12000</v>
      </c>
      <c r="U497" s="83">
        <v>700</v>
      </c>
      <c r="V497" s="83" t="s">
        <v>78</v>
      </c>
      <c r="W497" s="83" t="s">
        <v>78</v>
      </c>
      <c r="X497" s="83">
        <v>3800</v>
      </c>
      <c r="Y497" s="83">
        <v>5700</v>
      </c>
      <c r="Z497" s="83" t="s">
        <v>78</v>
      </c>
      <c r="AA497" s="83" t="s">
        <v>78</v>
      </c>
      <c r="AB497" s="83" t="s">
        <v>78</v>
      </c>
      <c r="AC497" s="83">
        <v>5500</v>
      </c>
      <c r="AD497" s="83" t="s">
        <v>78</v>
      </c>
      <c r="AE497" s="83" t="s">
        <v>78</v>
      </c>
      <c r="AF497" s="83" t="s">
        <v>78</v>
      </c>
      <c r="AG497" s="83">
        <v>5500</v>
      </c>
      <c r="AH497" s="83" t="s">
        <v>78</v>
      </c>
      <c r="AI497" s="83" t="s">
        <v>78</v>
      </c>
      <c r="AJ497" s="132"/>
      <c r="AK497" s="132"/>
      <c r="AL497" s="132"/>
      <c r="AM497" s="132"/>
      <c r="AN497" s="132"/>
      <c r="AO497" s="132"/>
      <c r="AP497" s="132"/>
      <c r="AQ497" s="132"/>
      <c r="AR497" s="132"/>
      <c r="AS497" s="132" t="s">
        <v>113</v>
      </c>
      <c r="AT497" s="132"/>
      <c r="AU497" s="132"/>
      <c r="AV497" s="132"/>
      <c r="AW497" s="132"/>
      <c r="AX497" s="132"/>
      <c r="AY497" s="132"/>
      <c r="AZ497" s="132"/>
      <c r="BA497" s="132"/>
      <c r="BB497" s="132"/>
      <c r="BC497" s="132"/>
      <c r="BD497" s="132"/>
      <c r="BE497" s="132"/>
      <c r="BF497" s="132"/>
      <c r="BG497" s="132"/>
      <c r="BH497" s="132"/>
      <c r="BI497" s="132"/>
      <c r="BJ497" s="132"/>
      <c r="BK497" s="132" t="s">
        <v>113</v>
      </c>
      <c r="BL497" s="132"/>
      <c r="BM497" s="132"/>
      <c r="BN497" s="132"/>
      <c r="BO497" s="132"/>
      <c r="BP497" s="132"/>
      <c r="BQ497" s="132"/>
      <c r="BR497" s="132"/>
      <c r="BS497" s="132"/>
      <c r="BT497" s="132"/>
      <c r="BU497" s="132"/>
      <c r="BV497" s="132"/>
      <c r="BW497" s="132"/>
      <c r="BX497" s="132"/>
      <c r="BY497" s="132"/>
      <c r="BZ497" s="132"/>
    </row>
    <row r="498" spans="1:78" ht="45.75" customHeight="1">
      <c r="A498" s="134">
        <v>492</v>
      </c>
      <c r="B498" s="134" t="s">
        <v>1660</v>
      </c>
      <c r="C498" s="2">
        <v>42488</v>
      </c>
      <c r="D498" s="134" t="s">
        <v>446</v>
      </c>
      <c r="E498" s="134" t="s">
        <v>66</v>
      </c>
      <c r="F498" s="134" t="s">
        <v>452</v>
      </c>
      <c r="G498" s="3" t="s">
        <v>1955</v>
      </c>
      <c r="H498" s="2">
        <v>41240</v>
      </c>
      <c r="I498" s="3" t="s">
        <v>1956</v>
      </c>
      <c r="J498" s="134" t="s">
        <v>56</v>
      </c>
      <c r="K498" s="4" t="s">
        <v>1957</v>
      </c>
      <c r="L498" s="8" t="s">
        <v>76</v>
      </c>
      <c r="M498" s="83">
        <v>136695.20000000001</v>
      </c>
      <c r="N498" s="83">
        <v>18313.8</v>
      </c>
      <c r="O498" s="83" t="s">
        <v>78</v>
      </c>
      <c r="P498" s="83">
        <v>12608.3</v>
      </c>
      <c r="Q498" s="83">
        <v>880.9</v>
      </c>
      <c r="R498" s="83" t="s">
        <v>78</v>
      </c>
      <c r="S498" s="83" t="s">
        <v>78</v>
      </c>
      <c r="T498" s="83">
        <v>55583.9</v>
      </c>
      <c r="U498" s="83">
        <v>2908</v>
      </c>
      <c r="V498" s="83" t="s">
        <v>78</v>
      </c>
      <c r="W498" s="83" t="s">
        <v>78</v>
      </c>
      <c r="X498" s="83">
        <v>51300</v>
      </c>
      <c r="Y498" s="83">
        <v>6200</v>
      </c>
      <c r="Z498" s="83" t="s">
        <v>78</v>
      </c>
      <c r="AA498" s="83" t="s">
        <v>78</v>
      </c>
      <c r="AB498" s="83" t="s">
        <v>78</v>
      </c>
      <c r="AC498" s="83">
        <v>3700</v>
      </c>
      <c r="AD498" s="83" t="s">
        <v>78</v>
      </c>
      <c r="AE498" s="83" t="s">
        <v>78</v>
      </c>
      <c r="AF498" s="83" t="s">
        <v>78</v>
      </c>
      <c r="AG498" s="83">
        <v>3700</v>
      </c>
      <c r="AH498" s="83" t="s">
        <v>78</v>
      </c>
      <c r="AI498" s="83" t="s">
        <v>78</v>
      </c>
      <c r="AJ498" s="132"/>
      <c r="AK498" s="132"/>
      <c r="AL498" s="132"/>
      <c r="AM498" s="132"/>
      <c r="AN498" s="132"/>
      <c r="AO498" s="132"/>
      <c r="AP498" s="132"/>
      <c r="AQ498" s="132"/>
      <c r="AR498" s="132"/>
      <c r="AS498" s="132" t="s">
        <v>113</v>
      </c>
      <c r="AT498" s="132" t="s">
        <v>113</v>
      </c>
      <c r="AU498" s="132"/>
      <c r="AV498" s="132"/>
      <c r="AW498" s="132"/>
      <c r="AX498" s="132"/>
      <c r="AY498" s="132"/>
      <c r="AZ498" s="132"/>
      <c r="BA498" s="132"/>
      <c r="BB498" s="132"/>
      <c r="BC498" s="132"/>
      <c r="BD498" s="132"/>
      <c r="BE498" s="132"/>
      <c r="BF498" s="132"/>
      <c r="BG498" s="132"/>
      <c r="BH498" s="132"/>
      <c r="BI498" s="132"/>
      <c r="BJ498" s="132"/>
      <c r="BK498" s="132"/>
      <c r="BL498" s="132" t="s">
        <v>113</v>
      </c>
      <c r="BM498" s="132" t="s">
        <v>113</v>
      </c>
      <c r="BN498" s="132"/>
      <c r="BO498" s="132"/>
      <c r="BP498" s="132"/>
      <c r="BQ498" s="132"/>
      <c r="BR498" s="132"/>
      <c r="BS498" s="132"/>
      <c r="BT498" s="132"/>
      <c r="BU498" s="132"/>
      <c r="BV498" s="132"/>
      <c r="BW498" s="132"/>
      <c r="BX498" s="132"/>
      <c r="BY498" s="132"/>
      <c r="BZ498" s="132"/>
    </row>
    <row r="499" spans="1:78" ht="45.75" customHeight="1">
      <c r="A499" s="134">
        <v>493</v>
      </c>
      <c r="B499" s="134" t="s">
        <v>1660</v>
      </c>
      <c r="C499" s="2">
        <v>42488</v>
      </c>
      <c r="D499" s="134" t="s">
        <v>446</v>
      </c>
      <c r="E499" s="134" t="s">
        <v>66</v>
      </c>
      <c r="F499" s="134" t="s">
        <v>627</v>
      </c>
      <c r="G499" s="3" t="s">
        <v>1955</v>
      </c>
      <c r="H499" s="2">
        <v>41240</v>
      </c>
      <c r="I499" s="3" t="s">
        <v>1956</v>
      </c>
      <c r="J499" s="134" t="s">
        <v>56</v>
      </c>
      <c r="K499" s="4" t="s">
        <v>1957</v>
      </c>
      <c r="L499" s="8" t="s">
        <v>76</v>
      </c>
      <c r="M499" s="83">
        <v>71144.5</v>
      </c>
      <c r="N499" s="83">
        <v>24700</v>
      </c>
      <c r="O499" s="83" t="s">
        <v>78</v>
      </c>
      <c r="P499" s="83">
        <v>47000</v>
      </c>
      <c r="Q499" s="83">
        <v>15000</v>
      </c>
      <c r="R499" s="83" t="s">
        <v>78</v>
      </c>
      <c r="S499" s="83" t="s">
        <v>78</v>
      </c>
      <c r="T499" s="83" t="s">
        <v>78</v>
      </c>
      <c r="U499" s="83" t="s">
        <v>78</v>
      </c>
      <c r="V499" s="83" t="s">
        <v>78</v>
      </c>
      <c r="W499" s="83" t="s">
        <v>78</v>
      </c>
      <c r="X499" s="83"/>
      <c r="Y499" s="83"/>
      <c r="Z499" s="83" t="s">
        <v>78</v>
      </c>
      <c r="AA499" s="83" t="s">
        <v>78</v>
      </c>
      <c r="AB499" s="83" t="s">
        <v>78</v>
      </c>
      <c r="AC499" s="83"/>
      <c r="AD499" s="83" t="s">
        <v>78</v>
      </c>
      <c r="AE499" s="83" t="s">
        <v>78</v>
      </c>
      <c r="AF499" s="83" t="s">
        <v>78</v>
      </c>
      <c r="AG499" s="83">
        <v>2000</v>
      </c>
      <c r="AH499" s="83" t="s">
        <v>78</v>
      </c>
      <c r="AI499" s="83" t="s">
        <v>78</v>
      </c>
      <c r="AJ499" s="132" t="s">
        <v>113</v>
      </c>
      <c r="AK499" s="132"/>
      <c r="AL499" s="132"/>
      <c r="AM499" s="132"/>
      <c r="AN499" s="132"/>
      <c r="AO499" s="132"/>
      <c r="AP499" s="132"/>
      <c r="AQ499" s="132"/>
      <c r="AR499" s="132"/>
      <c r="AS499" s="132" t="s">
        <v>113</v>
      </c>
      <c r="AT499" s="132"/>
      <c r="AU499" s="132"/>
      <c r="AV499" s="132"/>
      <c r="AW499" s="132"/>
      <c r="AX499" s="132"/>
      <c r="AY499" s="132"/>
      <c r="AZ499" s="132"/>
      <c r="BA499" s="132"/>
      <c r="BB499" s="132"/>
      <c r="BC499" s="132"/>
      <c r="BD499" s="132"/>
      <c r="BE499" s="132"/>
      <c r="BF499" s="132"/>
      <c r="BG499" s="132"/>
      <c r="BH499" s="132"/>
      <c r="BI499" s="132"/>
      <c r="BJ499" s="132"/>
      <c r="BK499" s="132"/>
      <c r="BL499" s="132"/>
      <c r="BM499" s="132"/>
      <c r="BN499" s="132"/>
      <c r="BO499" s="132"/>
      <c r="BP499" s="132"/>
      <c r="BQ499" s="132"/>
      <c r="BR499" s="132"/>
      <c r="BS499" s="132"/>
      <c r="BT499" s="132"/>
      <c r="BU499" s="132"/>
      <c r="BV499" s="132"/>
      <c r="BW499" s="132"/>
      <c r="BX499" s="132"/>
      <c r="BY499" s="132"/>
      <c r="BZ499" s="132"/>
    </row>
    <row r="500" spans="1:78" ht="45.75" customHeight="1">
      <c r="A500" s="134">
        <v>494</v>
      </c>
      <c r="B500" s="134" t="s">
        <v>1664</v>
      </c>
      <c r="C500" s="2">
        <v>42488</v>
      </c>
      <c r="D500" s="134" t="s">
        <v>446</v>
      </c>
      <c r="E500" s="134" t="s">
        <v>66</v>
      </c>
      <c r="F500" s="134" t="s">
        <v>492</v>
      </c>
      <c r="G500" s="3" t="s">
        <v>1959</v>
      </c>
      <c r="H500" s="2">
        <v>41492</v>
      </c>
      <c r="I500" s="3" t="s">
        <v>1960</v>
      </c>
      <c r="J500" s="134" t="s">
        <v>108</v>
      </c>
      <c r="K500" s="4" t="s">
        <v>1961</v>
      </c>
      <c r="L500" s="8" t="s">
        <v>76</v>
      </c>
      <c r="M500" s="83">
        <v>49390</v>
      </c>
      <c r="N500" s="83">
        <v>2058387.2</v>
      </c>
      <c r="O500" s="83" t="s">
        <v>78</v>
      </c>
      <c r="P500" s="83">
        <v>5381.5</v>
      </c>
      <c r="Q500" s="83">
        <v>340512</v>
      </c>
      <c r="R500" s="83" t="s">
        <v>78</v>
      </c>
      <c r="S500" s="83" t="s">
        <v>78</v>
      </c>
      <c r="T500" s="83">
        <v>8233.9</v>
      </c>
      <c r="U500" s="83">
        <v>350267</v>
      </c>
      <c r="V500" s="83" t="s">
        <v>78</v>
      </c>
      <c r="W500" s="83" t="s">
        <v>78</v>
      </c>
      <c r="X500" s="83" t="s">
        <v>78</v>
      </c>
      <c r="Y500" s="83">
        <v>186364</v>
      </c>
      <c r="Z500" s="83" t="s">
        <v>78</v>
      </c>
      <c r="AA500" s="83" t="s">
        <v>78</v>
      </c>
      <c r="AB500" s="83" t="s">
        <v>78</v>
      </c>
      <c r="AC500" s="83">
        <v>229044</v>
      </c>
      <c r="AD500" s="83" t="s">
        <v>78</v>
      </c>
      <c r="AE500" s="83" t="s">
        <v>78</v>
      </c>
      <c r="AF500" s="83" t="s">
        <v>78</v>
      </c>
      <c r="AG500" s="83">
        <v>238502</v>
      </c>
      <c r="AH500" s="83" t="s">
        <v>78</v>
      </c>
      <c r="AI500" s="83" t="s">
        <v>78</v>
      </c>
      <c r="AJ500" s="132" t="s">
        <v>113</v>
      </c>
      <c r="AK500" s="132" t="s">
        <v>113</v>
      </c>
      <c r="AL500" s="132" t="s">
        <v>113</v>
      </c>
      <c r="AM500" s="132"/>
      <c r="AN500" s="132"/>
      <c r="AO500" s="132"/>
      <c r="AP500" s="132"/>
      <c r="AQ500" s="132"/>
      <c r="AR500" s="132"/>
      <c r="AS500" s="132"/>
      <c r="AT500" s="132"/>
      <c r="AU500" s="132"/>
      <c r="AV500" s="132"/>
      <c r="AW500" s="132" t="s">
        <v>113</v>
      </c>
      <c r="AX500" s="132" t="s">
        <v>113</v>
      </c>
      <c r="AY500" s="132" t="s">
        <v>113</v>
      </c>
      <c r="AZ500" s="132"/>
      <c r="BA500" s="132"/>
      <c r="BB500" s="132" t="s">
        <v>113</v>
      </c>
      <c r="BC500" s="132"/>
      <c r="BD500" s="132"/>
      <c r="BE500" s="132"/>
      <c r="BF500" s="132"/>
      <c r="BG500" s="132"/>
      <c r="BH500" s="132"/>
      <c r="BI500" s="132"/>
      <c r="BJ500" s="132"/>
      <c r="BK500" s="132"/>
      <c r="BL500" s="132"/>
      <c r="BM500" s="132"/>
      <c r="BN500" s="132"/>
      <c r="BO500" s="132"/>
      <c r="BP500" s="132"/>
      <c r="BQ500" s="132"/>
      <c r="BR500" s="132"/>
      <c r="BS500" s="132"/>
      <c r="BT500" s="132"/>
      <c r="BU500" s="132"/>
      <c r="BV500" s="132"/>
      <c r="BW500" s="132"/>
      <c r="BX500" s="132"/>
      <c r="BY500" s="132"/>
      <c r="BZ500" s="132"/>
    </row>
    <row r="501" spans="1:78" ht="45.75" customHeight="1">
      <c r="A501" s="134">
        <v>495</v>
      </c>
      <c r="B501" s="134" t="s">
        <v>1664</v>
      </c>
      <c r="C501" s="2">
        <v>42488</v>
      </c>
      <c r="D501" s="134" t="s">
        <v>446</v>
      </c>
      <c r="E501" s="134" t="s">
        <v>66</v>
      </c>
      <c r="F501" s="134" t="s">
        <v>490</v>
      </c>
      <c r="G501" s="3" t="s">
        <v>1959</v>
      </c>
      <c r="H501" s="2">
        <v>41492</v>
      </c>
      <c r="I501" s="3" t="s">
        <v>1960</v>
      </c>
      <c r="J501" s="134" t="s">
        <v>108</v>
      </c>
      <c r="K501" s="4" t="s">
        <v>1961</v>
      </c>
      <c r="L501" s="8" t="s">
        <v>76</v>
      </c>
      <c r="M501" s="83">
        <v>24016.400000000001</v>
      </c>
      <c r="N501" s="83">
        <v>5032724.8</v>
      </c>
      <c r="O501" s="83" t="s">
        <v>78</v>
      </c>
      <c r="P501" s="83">
        <v>2475.9</v>
      </c>
      <c r="Q501" s="83">
        <v>943995</v>
      </c>
      <c r="R501" s="83" t="s">
        <v>78</v>
      </c>
      <c r="S501" s="83" t="s">
        <v>78</v>
      </c>
      <c r="T501" s="83">
        <v>3099.7</v>
      </c>
      <c r="U501" s="83">
        <v>1056801</v>
      </c>
      <c r="V501" s="83" t="s">
        <v>78</v>
      </c>
      <c r="W501" s="83" t="s">
        <v>78</v>
      </c>
      <c r="X501" s="83" t="s">
        <v>78</v>
      </c>
      <c r="Y501" s="83" t="s">
        <v>1962</v>
      </c>
      <c r="Z501" s="83" t="s">
        <v>78</v>
      </c>
      <c r="AA501" s="83" t="s">
        <v>78</v>
      </c>
      <c r="AB501" s="83" t="s">
        <v>78</v>
      </c>
      <c r="AC501" s="83">
        <v>484578</v>
      </c>
      <c r="AD501" s="83" t="s">
        <v>78</v>
      </c>
      <c r="AE501" s="83" t="s">
        <v>78</v>
      </c>
      <c r="AF501" s="83" t="s">
        <v>78</v>
      </c>
      <c r="AG501" s="83">
        <v>545140</v>
      </c>
      <c r="AH501" s="83" t="s">
        <v>78</v>
      </c>
      <c r="AI501" s="83" t="s">
        <v>78</v>
      </c>
      <c r="AJ501" s="132" t="s">
        <v>113</v>
      </c>
      <c r="AK501" s="132" t="s">
        <v>113</v>
      </c>
      <c r="AL501" s="132" t="s">
        <v>113</v>
      </c>
      <c r="AM501" s="132"/>
      <c r="AN501" s="132"/>
      <c r="AO501" s="132"/>
      <c r="AP501" s="132"/>
      <c r="AQ501" s="132"/>
      <c r="AR501" s="132"/>
      <c r="AS501" s="132"/>
      <c r="AT501" s="132"/>
      <c r="AU501" s="132"/>
      <c r="AV501" s="132"/>
      <c r="AW501" s="132"/>
      <c r="AX501" s="132"/>
      <c r="AY501" s="132"/>
      <c r="AZ501" s="132"/>
      <c r="BA501" s="132"/>
      <c r="BB501" s="132"/>
      <c r="BC501" s="132"/>
      <c r="BD501" s="132"/>
      <c r="BE501" s="132"/>
      <c r="BF501" s="132"/>
      <c r="BG501" s="132"/>
      <c r="BH501" s="132"/>
      <c r="BI501" s="132"/>
      <c r="BJ501" s="132"/>
      <c r="BK501" s="132" t="s">
        <v>113</v>
      </c>
      <c r="BL501" s="132" t="s">
        <v>113</v>
      </c>
      <c r="BM501" s="132"/>
      <c r="BN501" s="132"/>
      <c r="BO501" s="132"/>
      <c r="BP501" s="132"/>
      <c r="BQ501" s="132"/>
      <c r="BR501" s="132"/>
      <c r="BS501" s="132"/>
      <c r="BT501" s="132"/>
      <c r="BU501" s="132"/>
      <c r="BV501" s="132"/>
      <c r="BW501" s="132"/>
      <c r="BX501" s="132"/>
      <c r="BY501" s="132"/>
      <c r="BZ501" s="132"/>
    </row>
    <row r="502" spans="1:78" ht="45.75" customHeight="1">
      <c r="A502" s="134">
        <v>496</v>
      </c>
      <c r="B502" s="134" t="s">
        <v>1664</v>
      </c>
      <c r="C502" s="2">
        <v>42488</v>
      </c>
      <c r="D502" s="134" t="s">
        <v>446</v>
      </c>
      <c r="E502" s="134" t="s">
        <v>66</v>
      </c>
      <c r="F502" s="134" t="s">
        <v>464</v>
      </c>
      <c r="G502" s="3" t="s">
        <v>1959</v>
      </c>
      <c r="H502" s="2">
        <v>41492</v>
      </c>
      <c r="I502" s="3" t="s">
        <v>1960</v>
      </c>
      <c r="J502" s="134" t="s">
        <v>108</v>
      </c>
      <c r="K502" s="4" t="s">
        <v>1961</v>
      </c>
      <c r="L502" s="8" t="s">
        <v>76</v>
      </c>
      <c r="M502" s="83">
        <v>21359.95</v>
      </c>
      <c r="N502" s="83">
        <v>478263.6</v>
      </c>
      <c r="O502" s="83" t="s">
        <v>78</v>
      </c>
      <c r="P502" s="83" t="s">
        <v>78</v>
      </c>
      <c r="Q502" s="83">
        <v>97464</v>
      </c>
      <c r="R502" s="83" t="s">
        <v>78</v>
      </c>
      <c r="S502" s="83" t="s">
        <v>78</v>
      </c>
      <c r="T502" s="83" t="s">
        <v>78</v>
      </c>
      <c r="U502" s="83">
        <v>105154</v>
      </c>
      <c r="V502" s="83" t="s">
        <v>78</v>
      </c>
      <c r="W502" s="83" t="s">
        <v>78</v>
      </c>
      <c r="X502" s="83" t="s">
        <v>78</v>
      </c>
      <c r="Y502" s="83">
        <v>54658</v>
      </c>
      <c r="Z502" s="83" t="s">
        <v>78</v>
      </c>
      <c r="AA502" s="83" t="s">
        <v>78</v>
      </c>
      <c r="AB502" s="83" t="s">
        <v>78</v>
      </c>
      <c r="AC502" s="83">
        <v>55621</v>
      </c>
      <c r="AD502" s="83" t="s">
        <v>78</v>
      </c>
      <c r="AE502" s="83" t="s">
        <v>78</v>
      </c>
      <c r="AF502" s="83" t="s">
        <v>78</v>
      </c>
      <c r="AG502" s="83">
        <v>57363</v>
      </c>
      <c r="AH502" s="83" t="s">
        <v>78</v>
      </c>
      <c r="AI502" s="83" t="s">
        <v>78</v>
      </c>
      <c r="AJ502" s="132" t="s">
        <v>113</v>
      </c>
      <c r="AK502" s="132" t="s">
        <v>113</v>
      </c>
      <c r="AL502" s="132"/>
      <c r="AM502" s="132"/>
      <c r="AN502" s="132"/>
      <c r="AO502" s="132" t="s">
        <v>113</v>
      </c>
      <c r="AP502" s="132"/>
      <c r="AQ502" s="132"/>
      <c r="AR502" s="132"/>
      <c r="AS502" s="132" t="s">
        <v>113</v>
      </c>
      <c r="AT502" s="132"/>
      <c r="AU502" s="132"/>
      <c r="AV502" s="132"/>
      <c r="AW502" s="132"/>
      <c r="AX502" s="132"/>
      <c r="AY502" s="132"/>
      <c r="AZ502" s="132"/>
      <c r="BA502" s="132"/>
      <c r="BB502" s="132"/>
      <c r="BC502" s="132"/>
      <c r="BD502" s="132"/>
      <c r="BE502" s="132"/>
      <c r="BF502" s="132"/>
      <c r="BG502" s="132"/>
      <c r="BH502" s="132"/>
      <c r="BI502" s="132"/>
      <c r="BJ502" s="132"/>
      <c r="BK502" s="132"/>
      <c r="BL502" s="132"/>
      <c r="BM502" s="132"/>
      <c r="BN502" s="132"/>
      <c r="BO502" s="132"/>
      <c r="BP502" s="132"/>
      <c r="BQ502" s="132"/>
      <c r="BR502" s="132"/>
      <c r="BS502" s="132"/>
      <c r="BT502" s="132"/>
      <c r="BU502" s="132"/>
      <c r="BV502" s="132"/>
      <c r="BW502" s="132"/>
      <c r="BX502" s="132"/>
      <c r="BY502" s="132"/>
      <c r="BZ502" s="132"/>
    </row>
    <row r="503" spans="1:78" ht="45.75" customHeight="1">
      <c r="A503" s="134">
        <v>497</v>
      </c>
      <c r="B503" s="134" t="s">
        <v>1664</v>
      </c>
      <c r="C503" s="2">
        <v>42488</v>
      </c>
      <c r="D503" s="134" t="s">
        <v>446</v>
      </c>
      <c r="E503" s="134" t="s">
        <v>66</v>
      </c>
      <c r="F503" s="134" t="s">
        <v>1963</v>
      </c>
      <c r="G503" s="3" t="s">
        <v>1959</v>
      </c>
      <c r="H503" s="2">
        <v>41492</v>
      </c>
      <c r="I503" s="3" t="s">
        <v>1960</v>
      </c>
      <c r="J503" s="134" t="s">
        <v>108</v>
      </c>
      <c r="K503" s="4" t="s">
        <v>1961</v>
      </c>
      <c r="L503" s="8" t="s">
        <v>76</v>
      </c>
      <c r="M503" s="83" t="s">
        <v>78</v>
      </c>
      <c r="N503" s="83">
        <v>21885112.199999999</v>
      </c>
      <c r="O503" s="83" t="s">
        <v>78</v>
      </c>
      <c r="P503" s="83" t="s">
        <v>78</v>
      </c>
      <c r="Q503" s="83">
        <v>283844</v>
      </c>
      <c r="R503" s="83" t="s">
        <v>78</v>
      </c>
      <c r="S503" s="83" t="s">
        <v>78</v>
      </c>
      <c r="T503" s="83" t="s">
        <v>78</v>
      </c>
      <c r="U503" s="83">
        <v>315562</v>
      </c>
      <c r="V503" s="83" t="s">
        <v>78</v>
      </c>
      <c r="W503" s="83" t="s">
        <v>78</v>
      </c>
      <c r="X503" s="83" t="s">
        <v>78</v>
      </c>
      <c r="Y503" s="83">
        <v>321680</v>
      </c>
      <c r="Z503" s="83" t="s">
        <v>78</v>
      </c>
      <c r="AA503" s="83" t="s">
        <v>78</v>
      </c>
      <c r="AB503" s="83" t="s">
        <v>78</v>
      </c>
      <c r="AC503" s="83">
        <v>326004</v>
      </c>
      <c r="AD503" s="83" t="s">
        <v>78</v>
      </c>
      <c r="AE503" s="83" t="s">
        <v>78</v>
      </c>
      <c r="AF503" s="83" t="s">
        <v>78</v>
      </c>
      <c r="AG503" s="83">
        <v>341257</v>
      </c>
      <c r="AH503" s="83" t="s">
        <v>78</v>
      </c>
      <c r="AI503" s="83" t="s">
        <v>78</v>
      </c>
      <c r="AJ503" s="132"/>
      <c r="AK503" s="132"/>
      <c r="AL503" s="132"/>
      <c r="AM503" s="132" t="s">
        <v>113</v>
      </c>
      <c r="AN503" s="132"/>
      <c r="AO503" s="132"/>
      <c r="AP503" s="132"/>
      <c r="AQ503" s="132"/>
      <c r="AR503" s="132"/>
      <c r="AS503" s="132"/>
      <c r="AT503" s="132"/>
      <c r="AU503" s="132"/>
      <c r="AV503" s="132"/>
      <c r="AW503" s="132"/>
      <c r="AX503" s="132"/>
      <c r="AY503" s="132"/>
      <c r="AZ503" s="132"/>
      <c r="BA503" s="132"/>
      <c r="BB503" s="132"/>
      <c r="BC503" s="132"/>
      <c r="BD503" s="132"/>
      <c r="BE503" s="132"/>
      <c r="BF503" s="132"/>
      <c r="BG503" s="132"/>
      <c r="BH503" s="132"/>
      <c r="BI503" s="132"/>
      <c r="BJ503" s="132"/>
      <c r="BK503" s="132"/>
      <c r="BL503" s="132"/>
      <c r="BM503" s="132"/>
      <c r="BN503" s="132"/>
      <c r="BO503" s="132"/>
      <c r="BP503" s="132"/>
      <c r="BQ503" s="132"/>
      <c r="BR503" s="132"/>
      <c r="BS503" s="132"/>
      <c r="BT503" s="132"/>
      <c r="BU503" s="132"/>
      <c r="BV503" s="132"/>
      <c r="BW503" s="132"/>
      <c r="BX503" s="132"/>
      <c r="BY503" s="132"/>
      <c r="BZ503" s="132"/>
    </row>
    <row r="504" spans="1:78" ht="45.75" customHeight="1">
      <c r="A504" s="134">
        <v>498</v>
      </c>
      <c r="B504" s="134" t="s">
        <v>1664</v>
      </c>
      <c r="C504" s="2">
        <v>42488</v>
      </c>
      <c r="D504" s="134" t="s">
        <v>446</v>
      </c>
      <c r="E504" s="134" t="s">
        <v>66</v>
      </c>
      <c r="F504" s="134" t="s">
        <v>1916</v>
      </c>
      <c r="G504" s="3" t="s">
        <v>1959</v>
      </c>
      <c r="H504" s="2">
        <v>41492</v>
      </c>
      <c r="I504" s="3" t="s">
        <v>1960</v>
      </c>
      <c r="J504" s="134" t="s">
        <v>108</v>
      </c>
      <c r="K504" s="4" t="s">
        <v>1961</v>
      </c>
      <c r="L504" s="8" t="s">
        <v>76</v>
      </c>
      <c r="M504" s="83" t="s">
        <v>78</v>
      </c>
      <c r="N504" s="83">
        <v>785943.5</v>
      </c>
      <c r="O504" s="83" t="s">
        <v>78</v>
      </c>
      <c r="P504" s="83" t="s">
        <v>78</v>
      </c>
      <c r="Q504" s="83">
        <v>73292</v>
      </c>
      <c r="R504" s="83" t="s">
        <v>78</v>
      </c>
      <c r="S504" s="83" t="s">
        <v>78</v>
      </c>
      <c r="T504" s="83" t="s">
        <v>78</v>
      </c>
      <c r="U504" s="83">
        <v>101505</v>
      </c>
      <c r="V504" s="83" t="s">
        <v>78</v>
      </c>
      <c r="W504" s="83" t="s">
        <v>78</v>
      </c>
      <c r="X504" s="83" t="s">
        <v>78</v>
      </c>
      <c r="Y504" s="83">
        <v>125960</v>
      </c>
      <c r="Z504" s="83" t="s">
        <v>78</v>
      </c>
      <c r="AA504" s="83" t="s">
        <v>78</v>
      </c>
      <c r="AB504" s="83" t="s">
        <v>78</v>
      </c>
      <c r="AC504" s="83">
        <v>109489</v>
      </c>
      <c r="AD504" s="83" t="s">
        <v>78</v>
      </c>
      <c r="AE504" s="83" t="s">
        <v>78</v>
      </c>
      <c r="AF504" s="83" t="s">
        <v>78</v>
      </c>
      <c r="AG504" s="83">
        <v>111994</v>
      </c>
      <c r="AH504" s="83" t="s">
        <v>78</v>
      </c>
      <c r="AI504" s="83" t="s">
        <v>78</v>
      </c>
      <c r="AJ504" s="132"/>
      <c r="AK504" s="132"/>
      <c r="AL504" s="132"/>
      <c r="AM504" s="132" t="s">
        <v>113</v>
      </c>
      <c r="AN504" s="132"/>
      <c r="AO504" s="132"/>
      <c r="AP504" s="132"/>
      <c r="AQ504" s="132"/>
      <c r="AR504" s="132"/>
      <c r="AS504" s="132"/>
      <c r="AT504" s="132"/>
      <c r="AU504" s="132"/>
      <c r="AV504" s="132"/>
      <c r="AW504" s="132"/>
      <c r="AX504" s="132"/>
      <c r="AY504" s="132"/>
      <c r="AZ504" s="132"/>
      <c r="BA504" s="132"/>
      <c r="BB504" s="132"/>
      <c r="BC504" s="132"/>
      <c r="BD504" s="132"/>
      <c r="BE504" s="132"/>
      <c r="BF504" s="132"/>
      <c r="BG504" s="132"/>
      <c r="BH504" s="132"/>
      <c r="BI504" s="132"/>
      <c r="BJ504" s="132"/>
      <c r="BK504" s="132"/>
      <c r="BL504" s="132"/>
      <c r="BM504" s="132"/>
      <c r="BN504" s="132"/>
      <c r="BO504" s="132"/>
      <c r="BP504" s="132"/>
      <c r="BQ504" s="132"/>
      <c r="BR504" s="132"/>
      <c r="BS504" s="132"/>
      <c r="BT504" s="132"/>
      <c r="BU504" s="132"/>
      <c r="BV504" s="132"/>
      <c r="BW504" s="132"/>
      <c r="BX504" s="132"/>
      <c r="BY504" s="132"/>
      <c r="BZ504" s="132"/>
    </row>
    <row r="505" spans="1:78" ht="45.75" customHeight="1">
      <c r="A505" s="134">
        <v>499</v>
      </c>
      <c r="B505" s="134" t="s">
        <v>1664</v>
      </c>
      <c r="C505" s="2">
        <v>42488</v>
      </c>
      <c r="D505" s="134" t="s">
        <v>446</v>
      </c>
      <c r="E505" s="134" t="s">
        <v>66</v>
      </c>
      <c r="F505" s="134" t="s">
        <v>1580</v>
      </c>
      <c r="G505" s="3" t="s">
        <v>1959</v>
      </c>
      <c r="H505" s="2">
        <v>41492</v>
      </c>
      <c r="I505" s="3" t="s">
        <v>1960</v>
      </c>
      <c r="J505" s="134" t="s">
        <v>108</v>
      </c>
      <c r="K505" s="4" t="s">
        <v>1961</v>
      </c>
      <c r="L505" s="8" t="s">
        <v>76</v>
      </c>
      <c r="M505" s="83">
        <v>3641</v>
      </c>
      <c r="N505" s="83">
        <v>1282777.6000000001</v>
      </c>
      <c r="O505" s="83" t="s">
        <v>78</v>
      </c>
      <c r="P505" s="83" t="s">
        <v>78</v>
      </c>
      <c r="Q505" s="83" t="s">
        <v>1964</v>
      </c>
      <c r="R505" s="83" t="s">
        <v>78</v>
      </c>
      <c r="S505" s="83" t="s">
        <v>78</v>
      </c>
      <c r="T505" s="83" t="s">
        <v>78</v>
      </c>
      <c r="U505" s="83">
        <v>350937</v>
      </c>
      <c r="V505" s="83" t="s">
        <v>78</v>
      </c>
      <c r="W505" s="83" t="s">
        <v>78</v>
      </c>
      <c r="X505" s="83" t="s">
        <v>78</v>
      </c>
      <c r="Y505" s="83">
        <v>221873</v>
      </c>
      <c r="Z505" s="83" t="s">
        <v>78</v>
      </c>
      <c r="AA505" s="83" t="s">
        <v>78</v>
      </c>
      <c r="AB505" s="83" t="s">
        <v>78</v>
      </c>
      <c r="AC505" s="83" t="s">
        <v>1965</v>
      </c>
      <c r="AD505" s="83" t="s">
        <v>78</v>
      </c>
      <c r="AE505" s="83" t="s">
        <v>78</v>
      </c>
      <c r="AF505" s="83" t="s">
        <v>78</v>
      </c>
      <c r="AG505" s="83">
        <v>65119</v>
      </c>
      <c r="AH505" s="83" t="s">
        <v>78</v>
      </c>
      <c r="AI505" s="83" t="s">
        <v>78</v>
      </c>
      <c r="AJ505" s="132"/>
      <c r="AK505" s="132"/>
      <c r="AL505" s="132"/>
      <c r="AM505" s="132"/>
      <c r="AN505" s="132" t="s">
        <v>113</v>
      </c>
      <c r="AO505" s="132"/>
      <c r="AP505" s="132"/>
      <c r="AQ505" s="132"/>
      <c r="AR505" s="132"/>
      <c r="AS505" s="132" t="s">
        <v>113</v>
      </c>
      <c r="AT505" s="132"/>
      <c r="AU505" s="132"/>
      <c r="AV505" s="132"/>
      <c r="AW505" s="132"/>
      <c r="AX505" s="132"/>
      <c r="AY505" s="132"/>
      <c r="AZ505" s="132"/>
      <c r="BA505" s="132"/>
      <c r="BB505" s="132"/>
      <c r="BC505" s="132"/>
      <c r="BD505" s="132"/>
      <c r="BE505" s="132"/>
      <c r="BF505" s="132"/>
      <c r="BG505" s="132"/>
      <c r="BH505" s="132"/>
      <c r="BI505" s="132"/>
      <c r="BJ505" s="132"/>
      <c r="BK505" s="132"/>
      <c r="BL505" s="132"/>
      <c r="BM505" s="132"/>
      <c r="BN505" s="132"/>
      <c r="BO505" s="132"/>
      <c r="BP505" s="132"/>
      <c r="BQ505" s="132"/>
      <c r="BR505" s="132"/>
      <c r="BS505" s="132"/>
      <c r="BT505" s="132"/>
      <c r="BU505" s="132"/>
      <c r="BV505" s="132"/>
      <c r="BW505" s="132"/>
      <c r="BX505" s="132"/>
      <c r="BY505" s="132"/>
      <c r="BZ505" s="132"/>
    </row>
    <row r="506" spans="1:78" ht="45.75" customHeight="1">
      <c r="A506" s="134">
        <v>500</v>
      </c>
      <c r="B506" s="134" t="s">
        <v>1670</v>
      </c>
      <c r="C506" s="2">
        <v>42488</v>
      </c>
      <c r="D506" s="134" t="s">
        <v>446</v>
      </c>
      <c r="E506" s="134" t="s">
        <v>66</v>
      </c>
      <c r="F506" s="134" t="s">
        <v>492</v>
      </c>
      <c r="G506" s="3" t="s">
        <v>1966</v>
      </c>
      <c r="H506" s="2">
        <v>41578</v>
      </c>
      <c r="I506" s="3" t="s">
        <v>1967</v>
      </c>
      <c r="J506" s="134" t="s">
        <v>108</v>
      </c>
      <c r="K506" s="4" t="s">
        <v>1968</v>
      </c>
      <c r="L506" s="8" t="s">
        <v>76</v>
      </c>
      <c r="M506" s="83">
        <v>3315332</v>
      </c>
      <c r="N506" s="83">
        <v>373640.9</v>
      </c>
      <c r="O506" s="83">
        <v>688930</v>
      </c>
      <c r="P506" s="83">
        <v>184142.6</v>
      </c>
      <c r="Q506" s="83">
        <v>22026.400000000001</v>
      </c>
      <c r="R506" s="83" t="s">
        <v>78</v>
      </c>
      <c r="S506" s="83">
        <v>4200</v>
      </c>
      <c r="T506" s="83">
        <v>217652.4</v>
      </c>
      <c r="U506" s="83">
        <v>20781.5</v>
      </c>
      <c r="V506" s="83" t="s">
        <v>78</v>
      </c>
      <c r="W506" s="83">
        <v>3230</v>
      </c>
      <c r="X506" s="83">
        <v>735455</v>
      </c>
      <c r="Y506" s="83">
        <v>87985</v>
      </c>
      <c r="Z506" s="83" t="s">
        <v>78</v>
      </c>
      <c r="AA506" s="83">
        <v>210500</v>
      </c>
      <c r="AB506" s="83">
        <v>858644</v>
      </c>
      <c r="AC506" s="83">
        <v>100355</v>
      </c>
      <c r="AD506" s="83" t="s">
        <v>78</v>
      </c>
      <c r="AE506" s="83">
        <v>225000</v>
      </c>
      <c r="AF506" s="83">
        <v>891969</v>
      </c>
      <c r="AG506" s="83">
        <v>102830</v>
      </c>
      <c r="AH506" s="83" t="s">
        <v>78</v>
      </c>
      <c r="AI506" s="83">
        <v>243000</v>
      </c>
      <c r="AJ506" s="132" t="s">
        <v>113</v>
      </c>
      <c r="AK506" s="132" t="s">
        <v>113</v>
      </c>
      <c r="AL506" s="132" t="s">
        <v>113</v>
      </c>
      <c r="AM506" s="132"/>
      <c r="AN506" s="132"/>
      <c r="AO506" s="132"/>
      <c r="AP506" s="132"/>
      <c r="AQ506" s="132"/>
      <c r="AR506" s="132"/>
      <c r="AS506" s="132" t="s">
        <v>113</v>
      </c>
      <c r="AT506" s="132" t="s">
        <v>113</v>
      </c>
      <c r="AU506" s="132"/>
      <c r="AV506" s="132" t="s">
        <v>113</v>
      </c>
      <c r="AW506" s="132" t="s">
        <v>113</v>
      </c>
      <c r="AX506" s="132" t="s">
        <v>113</v>
      </c>
      <c r="AY506" s="132"/>
      <c r="AZ506" s="132"/>
      <c r="BA506" s="132"/>
      <c r="BB506" s="132"/>
      <c r="BC506" s="132"/>
      <c r="BD506" s="132" t="s">
        <v>113</v>
      </c>
      <c r="BE506" s="132"/>
      <c r="BF506" s="132"/>
      <c r="BG506" s="132"/>
      <c r="BH506" s="132"/>
      <c r="BI506" s="132"/>
      <c r="BJ506" s="132"/>
      <c r="BK506" s="132"/>
      <c r="BL506" s="132"/>
      <c r="BM506" s="132"/>
      <c r="BN506" s="132"/>
      <c r="BO506" s="132"/>
      <c r="BP506" s="132"/>
      <c r="BQ506" s="132"/>
      <c r="BR506" s="132"/>
      <c r="BS506" s="132"/>
      <c r="BT506" s="132"/>
      <c r="BU506" s="132"/>
      <c r="BV506" s="132"/>
      <c r="BW506" s="132"/>
      <c r="BX506" s="132"/>
      <c r="BY506" s="132"/>
      <c r="BZ506" s="132"/>
    </row>
    <row r="507" spans="1:78" ht="45.75" customHeight="1">
      <c r="A507" s="134">
        <v>501</v>
      </c>
      <c r="B507" s="134" t="s">
        <v>1670</v>
      </c>
      <c r="C507" s="2">
        <v>42488</v>
      </c>
      <c r="D507" s="134" t="s">
        <v>446</v>
      </c>
      <c r="E507" s="134" t="s">
        <v>66</v>
      </c>
      <c r="F507" s="134" t="s">
        <v>490</v>
      </c>
      <c r="G507" s="3" t="s">
        <v>1966</v>
      </c>
      <c r="H507" s="2">
        <v>41578</v>
      </c>
      <c r="I507" s="3" t="s">
        <v>1967</v>
      </c>
      <c r="J507" s="134" t="s">
        <v>108</v>
      </c>
      <c r="K507" s="4" t="s">
        <v>1968</v>
      </c>
      <c r="L507" s="8" t="s">
        <v>76</v>
      </c>
      <c r="M507" s="83">
        <v>3608110.8</v>
      </c>
      <c r="N507" s="83">
        <v>520305.5</v>
      </c>
      <c r="O507" s="83">
        <v>503800</v>
      </c>
      <c r="P507" s="83">
        <v>447923.8</v>
      </c>
      <c r="Q507" s="83">
        <v>45992.9</v>
      </c>
      <c r="R507" s="83" t="s">
        <v>78</v>
      </c>
      <c r="S507" s="83">
        <v>100400</v>
      </c>
      <c r="T507" s="83">
        <v>492482.8</v>
      </c>
      <c r="U507" s="83">
        <v>47549.2</v>
      </c>
      <c r="V507" s="83" t="s">
        <v>78</v>
      </c>
      <c r="W507" s="83">
        <v>100400</v>
      </c>
      <c r="X507" s="83">
        <v>635400</v>
      </c>
      <c r="Y507" s="83">
        <v>119100</v>
      </c>
      <c r="Z507" s="83" t="s">
        <v>78</v>
      </c>
      <c r="AA507" s="83">
        <v>113500</v>
      </c>
      <c r="AB507" s="83">
        <v>648900</v>
      </c>
      <c r="AC507" s="83">
        <v>118100</v>
      </c>
      <c r="AD507" s="83" t="s">
        <v>78</v>
      </c>
      <c r="AE507" s="83">
        <v>101000</v>
      </c>
      <c r="AF507" s="83">
        <v>662400</v>
      </c>
      <c r="AG507" s="83">
        <v>117100</v>
      </c>
      <c r="AH507" s="83" t="s">
        <v>78</v>
      </c>
      <c r="AI507" s="83">
        <v>88500</v>
      </c>
      <c r="AJ507" s="132" t="s">
        <v>113</v>
      </c>
      <c r="AK507" s="132" t="s">
        <v>113</v>
      </c>
      <c r="AL507" s="132" t="s">
        <v>113</v>
      </c>
      <c r="AM507" s="132"/>
      <c r="AN507" s="132"/>
      <c r="AO507" s="132"/>
      <c r="AP507" s="132" t="s">
        <v>113</v>
      </c>
      <c r="AQ507" s="132"/>
      <c r="AR507" s="132"/>
      <c r="AS507" s="132"/>
      <c r="AT507" s="132"/>
      <c r="AU507" s="132"/>
      <c r="AV507" s="132"/>
      <c r="AW507" s="132"/>
      <c r="AX507" s="132"/>
      <c r="AY507" s="132"/>
      <c r="AZ507" s="132"/>
      <c r="BA507" s="132"/>
      <c r="BB507" s="132"/>
      <c r="BC507" s="132"/>
      <c r="BD507" s="132"/>
      <c r="BE507" s="132"/>
      <c r="BF507" s="132"/>
      <c r="BG507" s="132"/>
      <c r="BH507" s="132"/>
      <c r="BI507" s="132"/>
      <c r="BJ507" s="132"/>
      <c r="BK507" s="132" t="s">
        <v>113</v>
      </c>
      <c r="BL507" s="132" t="s">
        <v>113</v>
      </c>
      <c r="BM507" s="132" t="s">
        <v>113</v>
      </c>
      <c r="BN507" s="132" t="s">
        <v>113</v>
      </c>
      <c r="BO507" s="132" t="s">
        <v>113</v>
      </c>
      <c r="BP507" s="132"/>
      <c r="BQ507" s="132"/>
      <c r="BR507" s="132"/>
      <c r="BS507" s="132" t="s">
        <v>113</v>
      </c>
      <c r="BT507" s="132"/>
      <c r="BU507" s="132"/>
      <c r="BV507" s="132"/>
      <c r="BW507" s="132"/>
      <c r="BX507" s="132"/>
      <c r="BY507" s="132"/>
      <c r="BZ507" s="132" t="s">
        <v>113</v>
      </c>
    </row>
    <row r="508" spans="1:78" ht="45.75" customHeight="1">
      <c r="A508" s="134">
        <v>502</v>
      </c>
      <c r="B508" s="134" t="s">
        <v>1670</v>
      </c>
      <c r="C508" s="2">
        <v>42488</v>
      </c>
      <c r="D508" s="134" t="s">
        <v>446</v>
      </c>
      <c r="E508" s="134" t="s">
        <v>66</v>
      </c>
      <c r="F508" s="134" t="s">
        <v>466</v>
      </c>
      <c r="G508" s="3" t="s">
        <v>1966</v>
      </c>
      <c r="H508" s="2">
        <v>41578</v>
      </c>
      <c r="I508" s="3" t="s">
        <v>1967</v>
      </c>
      <c r="J508" s="134" t="s">
        <v>108</v>
      </c>
      <c r="K508" s="4" t="s">
        <v>1968</v>
      </c>
      <c r="L508" s="8" t="s">
        <v>76</v>
      </c>
      <c r="M508" s="83">
        <v>477133.4</v>
      </c>
      <c r="N508" s="83">
        <v>78644.3</v>
      </c>
      <c r="O508" s="83">
        <v>400000</v>
      </c>
      <c r="P508" s="83">
        <v>50997.9</v>
      </c>
      <c r="Q508" s="83">
        <v>4997.3</v>
      </c>
      <c r="R508" s="83" t="s">
        <v>78</v>
      </c>
      <c r="S508" s="83">
        <v>50000</v>
      </c>
      <c r="T508" s="83">
        <v>52038.1</v>
      </c>
      <c r="U508" s="83">
        <v>5052.1000000000004</v>
      </c>
      <c r="V508" s="83" t="s">
        <v>78</v>
      </c>
      <c r="W508" s="83">
        <v>50000</v>
      </c>
      <c r="X508" s="83">
        <v>56400</v>
      </c>
      <c r="Y508" s="83">
        <v>8100</v>
      </c>
      <c r="Z508" s="83" t="s">
        <v>78</v>
      </c>
      <c r="AA508" s="83">
        <v>50000</v>
      </c>
      <c r="AB508" s="83">
        <v>56400</v>
      </c>
      <c r="AC508" s="83">
        <v>8100</v>
      </c>
      <c r="AD508" s="83" t="s">
        <v>78</v>
      </c>
      <c r="AE508" s="83">
        <v>50000</v>
      </c>
      <c r="AF508" s="83">
        <v>56400</v>
      </c>
      <c r="AG508" s="83">
        <v>8100</v>
      </c>
      <c r="AH508" s="83" t="s">
        <v>78</v>
      </c>
      <c r="AI508" s="83">
        <v>50000</v>
      </c>
      <c r="AJ508" s="132"/>
      <c r="AK508" s="132" t="s">
        <v>113</v>
      </c>
      <c r="AL508" s="132"/>
      <c r="AM508" s="132"/>
      <c r="AN508" s="132"/>
      <c r="AO508" s="132"/>
      <c r="AP508" s="132"/>
      <c r="AQ508" s="132"/>
      <c r="AR508" s="132"/>
      <c r="AS508" s="132"/>
      <c r="AT508" s="132"/>
      <c r="AU508" s="132"/>
      <c r="AV508" s="132"/>
      <c r="AW508" s="132"/>
      <c r="AX508" s="132"/>
      <c r="AY508" s="132"/>
      <c r="AZ508" s="132"/>
      <c r="BA508" s="132"/>
      <c r="BB508" s="132"/>
      <c r="BC508" s="132"/>
      <c r="BD508" s="132"/>
      <c r="BE508" s="132"/>
      <c r="BF508" s="132"/>
      <c r="BG508" s="132"/>
      <c r="BH508" s="132"/>
      <c r="BI508" s="132"/>
      <c r="BJ508" s="132"/>
      <c r="BK508" s="132"/>
      <c r="BL508" s="132"/>
      <c r="BM508" s="132" t="s">
        <v>113</v>
      </c>
      <c r="BN508" s="132"/>
      <c r="BO508" s="132"/>
      <c r="BP508" s="132"/>
      <c r="BQ508" s="132"/>
      <c r="BR508" s="132"/>
      <c r="BS508" s="132"/>
      <c r="BT508" s="132"/>
      <c r="BU508" s="132"/>
      <c r="BV508" s="132"/>
      <c r="BW508" s="132"/>
      <c r="BX508" s="132"/>
      <c r="BY508" s="132"/>
      <c r="BZ508" s="132"/>
    </row>
    <row r="509" spans="1:78" ht="45.75" customHeight="1">
      <c r="A509" s="134">
        <v>503</v>
      </c>
      <c r="B509" s="134" t="s">
        <v>1670</v>
      </c>
      <c r="C509" s="2">
        <v>42488</v>
      </c>
      <c r="D509" s="134" t="s">
        <v>446</v>
      </c>
      <c r="E509" s="134" t="s">
        <v>66</v>
      </c>
      <c r="F509" s="134" t="s">
        <v>464</v>
      </c>
      <c r="G509" s="3" t="s">
        <v>1966</v>
      </c>
      <c r="H509" s="2">
        <v>41578</v>
      </c>
      <c r="I509" s="3" t="s">
        <v>1967</v>
      </c>
      <c r="J509" s="134" t="s">
        <v>108</v>
      </c>
      <c r="K509" s="4" t="s">
        <v>1968</v>
      </c>
      <c r="L509" s="8" t="s">
        <v>76</v>
      </c>
      <c r="M509" s="83">
        <v>3088615</v>
      </c>
      <c r="N509" s="83">
        <v>198149</v>
      </c>
      <c r="O509" s="83">
        <v>1152000</v>
      </c>
      <c r="P509" s="83">
        <v>379000</v>
      </c>
      <c r="Q509" s="83">
        <v>14614</v>
      </c>
      <c r="R509" s="83" t="s">
        <v>78</v>
      </c>
      <c r="S509" s="83">
        <v>93000</v>
      </c>
      <c r="T509" s="83">
        <v>379000</v>
      </c>
      <c r="U509" s="83">
        <v>14614</v>
      </c>
      <c r="V509" s="83" t="s">
        <v>78</v>
      </c>
      <c r="W509" s="83">
        <v>93000</v>
      </c>
      <c r="X509" s="83">
        <v>576500</v>
      </c>
      <c r="Y509" s="83">
        <v>38500</v>
      </c>
      <c r="Z509" s="83" t="s">
        <v>78</v>
      </c>
      <c r="AA509" s="83">
        <v>231000</v>
      </c>
      <c r="AB509" s="83">
        <v>576500</v>
      </c>
      <c r="AC509" s="83">
        <v>38500</v>
      </c>
      <c r="AD509" s="83" t="s">
        <v>78</v>
      </c>
      <c r="AE509" s="83">
        <v>231000</v>
      </c>
      <c r="AF509" s="83">
        <v>576500</v>
      </c>
      <c r="AG509" s="83">
        <v>38500</v>
      </c>
      <c r="AH509" s="83" t="s">
        <v>78</v>
      </c>
      <c r="AI509" s="83">
        <v>231000</v>
      </c>
      <c r="AJ509" s="132" t="s">
        <v>113</v>
      </c>
      <c r="AK509" s="132" t="s">
        <v>113</v>
      </c>
      <c r="AL509" s="132"/>
      <c r="AM509" s="132"/>
      <c r="AN509" s="132"/>
      <c r="AO509" s="132" t="s">
        <v>113</v>
      </c>
      <c r="AP509" s="132"/>
      <c r="AQ509" s="132"/>
      <c r="AR509" s="132"/>
      <c r="AS509" s="132" t="s">
        <v>113</v>
      </c>
      <c r="AT509" s="132"/>
      <c r="AU509" s="132"/>
      <c r="AV509" s="132"/>
      <c r="AW509" s="132"/>
      <c r="AX509" s="132"/>
      <c r="AY509" s="132"/>
      <c r="AZ509" s="132"/>
      <c r="BA509" s="132"/>
      <c r="BB509" s="132"/>
      <c r="BC509" s="132"/>
      <c r="BD509" s="132"/>
      <c r="BE509" s="132"/>
      <c r="BF509" s="132"/>
      <c r="BG509" s="132"/>
      <c r="BH509" s="132"/>
      <c r="BI509" s="132"/>
      <c r="BJ509" s="132"/>
      <c r="BK509" s="132"/>
      <c r="BL509" s="132"/>
      <c r="BM509" s="132"/>
      <c r="BN509" s="132"/>
      <c r="BO509" s="132"/>
      <c r="BP509" s="132"/>
      <c r="BQ509" s="132"/>
      <c r="BR509" s="132"/>
      <c r="BS509" s="132"/>
      <c r="BT509" s="132"/>
      <c r="BU509" s="132"/>
      <c r="BV509" s="132"/>
      <c r="BW509" s="132"/>
      <c r="BX509" s="132"/>
      <c r="BY509" s="132"/>
      <c r="BZ509" s="132"/>
    </row>
    <row r="510" spans="1:78" ht="45.75" customHeight="1">
      <c r="A510" s="134">
        <v>504</v>
      </c>
      <c r="B510" s="134" t="s">
        <v>1670</v>
      </c>
      <c r="C510" s="2">
        <v>42488</v>
      </c>
      <c r="D510" s="134" t="s">
        <v>446</v>
      </c>
      <c r="E510" s="134" t="s">
        <v>66</v>
      </c>
      <c r="F510" s="134" t="s">
        <v>462</v>
      </c>
      <c r="G510" s="3" t="s">
        <v>1966</v>
      </c>
      <c r="H510" s="2">
        <v>41578</v>
      </c>
      <c r="I510" s="3" t="s">
        <v>1967</v>
      </c>
      <c r="J510" s="134" t="s">
        <v>108</v>
      </c>
      <c r="K510" s="4" t="s">
        <v>1968</v>
      </c>
      <c r="L510" s="8" t="s">
        <v>76</v>
      </c>
      <c r="M510" s="83">
        <v>456000</v>
      </c>
      <c r="N510" s="83">
        <v>66505</v>
      </c>
      <c r="O510" s="83">
        <v>1920000</v>
      </c>
      <c r="P510" s="83" t="s">
        <v>78</v>
      </c>
      <c r="Q510" s="83">
        <v>3250</v>
      </c>
      <c r="R510" s="83" t="s">
        <v>78</v>
      </c>
      <c r="S510" s="83" t="s">
        <v>78</v>
      </c>
      <c r="T510" s="83" t="s">
        <v>78</v>
      </c>
      <c r="U510" s="83">
        <v>3250</v>
      </c>
      <c r="V510" s="83" t="s">
        <v>78</v>
      </c>
      <c r="W510" s="83" t="s">
        <v>78</v>
      </c>
      <c r="X510" s="83">
        <v>133000</v>
      </c>
      <c r="Y510" s="83">
        <v>16000</v>
      </c>
      <c r="Z510" s="83" t="s">
        <v>78</v>
      </c>
      <c r="AA510" s="83">
        <v>560000</v>
      </c>
      <c r="AB510" s="83">
        <v>133000</v>
      </c>
      <c r="AC510" s="83">
        <v>17000</v>
      </c>
      <c r="AD510" s="83" t="s">
        <v>78</v>
      </c>
      <c r="AE510" s="83">
        <v>560000</v>
      </c>
      <c r="AF510" s="83">
        <v>133000</v>
      </c>
      <c r="AG510" s="83">
        <v>18000</v>
      </c>
      <c r="AH510" s="83" t="s">
        <v>78</v>
      </c>
      <c r="AI510" s="83">
        <v>560000</v>
      </c>
      <c r="AJ510" s="132" t="s">
        <v>113</v>
      </c>
      <c r="AK510" s="132"/>
      <c r="AL510" s="132"/>
      <c r="AM510" s="132" t="s">
        <v>113</v>
      </c>
      <c r="AN510" s="132"/>
      <c r="AO510" s="132"/>
      <c r="AP510" s="132"/>
      <c r="AQ510" s="132"/>
      <c r="AR510" s="132" t="s">
        <v>113</v>
      </c>
      <c r="AS510" s="132" t="s">
        <v>113</v>
      </c>
      <c r="AT510" s="132"/>
      <c r="AU510" s="132"/>
      <c r="AV510" s="132"/>
      <c r="AW510" s="132"/>
      <c r="AX510" s="132"/>
      <c r="AY510" s="132"/>
      <c r="AZ510" s="132"/>
      <c r="BA510" s="132"/>
      <c r="BB510" s="132"/>
      <c r="BC510" s="132"/>
      <c r="BD510" s="132"/>
      <c r="BE510" s="132"/>
      <c r="BF510" s="132"/>
      <c r="BG510" s="132"/>
      <c r="BH510" s="132"/>
      <c r="BI510" s="132"/>
      <c r="BJ510" s="132"/>
      <c r="BK510" s="132"/>
      <c r="BL510" s="132"/>
      <c r="BM510" s="132"/>
      <c r="BN510" s="132"/>
      <c r="BO510" s="132"/>
      <c r="BP510" s="132"/>
      <c r="BQ510" s="132"/>
      <c r="BR510" s="132"/>
      <c r="BS510" s="132"/>
      <c r="BT510" s="132"/>
      <c r="BU510" s="132"/>
      <c r="BV510" s="132"/>
      <c r="BW510" s="132"/>
      <c r="BX510" s="132"/>
      <c r="BY510" s="132"/>
      <c r="BZ510" s="132"/>
    </row>
    <row r="511" spans="1:78" ht="45.75" customHeight="1">
      <c r="A511" s="134">
        <v>505</v>
      </c>
      <c r="B511" s="134" t="s">
        <v>1670</v>
      </c>
      <c r="C511" s="2">
        <v>42488</v>
      </c>
      <c r="D511" s="134" t="s">
        <v>446</v>
      </c>
      <c r="E511" s="134" t="s">
        <v>66</v>
      </c>
      <c r="F511" s="134" t="s">
        <v>1969</v>
      </c>
      <c r="G511" s="3" t="s">
        <v>1966</v>
      </c>
      <c r="H511" s="2">
        <v>41578</v>
      </c>
      <c r="I511" s="3" t="s">
        <v>1967</v>
      </c>
      <c r="J511" s="134" t="s">
        <v>108</v>
      </c>
      <c r="K511" s="4" t="s">
        <v>1968</v>
      </c>
      <c r="L511" s="8" t="s">
        <v>76</v>
      </c>
      <c r="M511" s="83">
        <v>48361</v>
      </c>
      <c r="N511" s="83">
        <v>78096.899999999994</v>
      </c>
      <c r="O511" s="83">
        <v>890371.1</v>
      </c>
      <c r="P511" s="83" t="s">
        <v>78</v>
      </c>
      <c r="Q511" s="83">
        <v>6586</v>
      </c>
      <c r="R511" s="83" t="s">
        <v>78</v>
      </c>
      <c r="S511" s="83">
        <v>59274</v>
      </c>
      <c r="T511" s="83" t="s">
        <v>78</v>
      </c>
      <c r="U511" s="83">
        <v>6586</v>
      </c>
      <c r="V511" s="83" t="s">
        <v>78</v>
      </c>
      <c r="W511" s="83">
        <v>59274</v>
      </c>
      <c r="X511" s="83" t="s">
        <v>78</v>
      </c>
      <c r="Y511" s="83">
        <v>13500</v>
      </c>
      <c r="Z511" s="83" t="s">
        <v>78</v>
      </c>
      <c r="AA511" s="83">
        <v>121500</v>
      </c>
      <c r="AB511" s="83" t="s">
        <v>78</v>
      </c>
      <c r="AC511" s="83">
        <v>14000</v>
      </c>
      <c r="AD511" s="83" t="s">
        <v>78</v>
      </c>
      <c r="AE511" s="83">
        <v>126000</v>
      </c>
      <c r="AF511" s="83" t="s">
        <v>78</v>
      </c>
      <c r="AG511" s="83">
        <v>14500</v>
      </c>
      <c r="AH511" s="83" t="s">
        <v>78</v>
      </c>
      <c r="AI511" s="83">
        <v>130500</v>
      </c>
      <c r="AJ511" s="132"/>
      <c r="AK511" s="132"/>
      <c r="AL511" s="132"/>
      <c r="AM511" s="132"/>
      <c r="AN511" s="132" t="s">
        <v>113</v>
      </c>
      <c r="AO511" s="132"/>
      <c r="AP511" s="132"/>
      <c r="AQ511" s="132"/>
      <c r="AR511" s="132"/>
      <c r="AS511" s="132" t="s">
        <v>113</v>
      </c>
      <c r="AT511" s="132"/>
      <c r="AU511" s="132"/>
      <c r="AV511" s="132"/>
      <c r="AW511" s="132"/>
      <c r="AX511" s="132"/>
      <c r="AY511" s="132"/>
      <c r="AZ511" s="132"/>
      <c r="BA511" s="132"/>
      <c r="BB511" s="132"/>
      <c r="BC511" s="132"/>
      <c r="BD511" s="132"/>
      <c r="BE511" s="132"/>
      <c r="BF511" s="132"/>
      <c r="BG511" s="132"/>
      <c r="BH511" s="132"/>
      <c r="BI511" s="132"/>
      <c r="BJ511" s="132"/>
      <c r="BK511" s="132"/>
      <c r="BL511" s="132"/>
      <c r="BM511" s="132"/>
      <c r="BN511" s="132"/>
      <c r="BO511" s="132"/>
      <c r="BP511" s="132"/>
      <c r="BQ511" s="132"/>
      <c r="BR511" s="132"/>
      <c r="BS511" s="132"/>
      <c r="BT511" s="132"/>
      <c r="BU511" s="132"/>
      <c r="BV511" s="132"/>
      <c r="BW511" s="132"/>
      <c r="BX511" s="132"/>
      <c r="BY511" s="132"/>
      <c r="BZ511" s="132"/>
    </row>
    <row r="512" spans="1:78" ht="45.75" customHeight="1">
      <c r="A512" s="134">
        <v>506</v>
      </c>
      <c r="B512" s="134" t="s">
        <v>1677</v>
      </c>
      <c r="C512" s="2">
        <v>42488</v>
      </c>
      <c r="D512" s="134" t="s">
        <v>446</v>
      </c>
      <c r="E512" s="134" t="s">
        <v>66</v>
      </c>
      <c r="F512" s="134" t="s">
        <v>492</v>
      </c>
      <c r="G512" s="3" t="s">
        <v>1970</v>
      </c>
      <c r="H512" s="2">
        <v>41575</v>
      </c>
      <c r="I512" s="3" t="s">
        <v>1971</v>
      </c>
      <c r="J512" s="134" t="s">
        <v>108</v>
      </c>
      <c r="K512" s="4" t="s">
        <v>1972</v>
      </c>
      <c r="L512" s="8" t="s">
        <v>76</v>
      </c>
      <c r="M512" s="83">
        <v>1245702.8999999999</v>
      </c>
      <c r="N512" s="83">
        <v>388389.2</v>
      </c>
      <c r="O512" s="83">
        <v>1236000</v>
      </c>
      <c r="P512" s="83">
        <v>167286</v>
      </c>
      <c r="Q512" s="83">
        <v>36554.300000000003</v>
      </c>
      <c r="R512" s="83" t="s">
        <v>78</v>
      </c>
      <c r="S512" s="83">
        <v>216000</v>
      </c>
      <c r="T512" s="83">
        <v>179563.2</v>
      </c>
      <c r="U512" s="83">
        <v>64646.9</v>
      </c>
      <c r="V512" s="83" t="s">
        <v>78</v>
      </c>
      <c r="W512" s="83">
        <v>216000</v>
      </c>
      <c r="X512" s="83">
        <v>189644.3</v>
      </c>
      <c r="Y512" s="83">
        <v>63549.599999999999</v>
      </c>
      <c r="Z512" s="83" t="s">
        <v>78</v>
      </c>
      <c r="AA512" s="83">
        <v>168000</v>
      </c>
      <c r="AB512" s="83">
        <v>203806.8</v>
      </c>
      <c r="AC512" s="83">
        <v>67735.899999999994</v>
      </c>
      <c r="AD512" s="83" t="s">
        <v>78</v>
      </c>
      <c r="AE512" s="83">
        <v>180000</v>
      </c>
      <c r="AF512" s="83">
        <v>218837.9</v>
      </c>
      <c r="AG512" s="83">
        <v>71263.399999999994</v>
      </c>
      <c r="AH512" s="83" t="s">
        <v>78</v>
      </c>
      <c r="AI512" s="83">
        <v>180000</v>
      </c>
      <c r="AJ512" s="132" t="s">
        <v>113</v>
      </c>
      <c r="AK512" s="132" t="s">
        <v>113</v>
      </c>
      <c r="AL512" s="132" t="s">
        <v>113</v>
      </c>
      <c r="AM512" s="132"/>
      <c r="AN512" s="132" t="s">
        <v>113</v>
      </c>
      <c r="AO512" s="132"/>
      <c r="AP512" s="132"/>
      <c r="AQ512" s="132"/>
      <c r="AR512" s="132" t="s">
        <v>113</v>
      </c>
      <c r="AS512" s="132"/>
      <c r="AT512" s="132" t="s">
        <v>113</v>
      </c>
      <c r="AU512" s="132"/>
      <c r="AV512" s="132" t="s">
        <v>113</v>
      </c>
      <c r="AW512" s="132" t="s">
        <v>113</v>
      </c>
      <c r="AX512" s="132"/>
      <c r="AY512" s="132"/>
      <c r="AZ512" s="132"/>
      <c r="BA512" s="132" t="s">
        <v>113</v>
      </c>
      <c r="BB512" s="132"/>
      <c r="BC512" s="132"/>
      <c r="BD512" s="132"/>
      <c r="BE512" s="132"/>
      <c r="BF512" s="132"/>
      <c r="BG512" s="132"/>
      <c r="BH512" s="132"/>
      <c r="BI512" s="132"/>
      <c r="BJ512" s="132"/>
      <c r="BK512" s="132"/>
      <c r="BL512" s="132"/>
      <c r="BM512" s="132"/>
      <c r="BN512" s="132"/>
      <c r="BO512" s="132"/>
      <c r="BP512" s="132"/>
      <c r="BQ512" s="132"/>
      <c r="BR512" s="132"/>
      <c r="BS512" s="132"/>
      <c r="BT512" s="132"/>
      <c r="BU512" s="132"/>
      <c r="BV512" s="132"/>
      <c r="BW512" s="132"/>
      <c r="BX512" s="132"/>
      <c r="BY512" s="132"/>
      <c r="BZ512" s="132"/>
    </row>
    <row r="513" spans="1:78" ht="45.75" customHeight="1">
      <c r="A513" s="134">
        <v>507</v>
      </c>
      <c r="B513" s="134" t="s">
        <v>1677</v>
      </c>
      <c r="C513" s="2">
        <v>42488</v>
      </c>
      <c r="D513" s="134" t="s">
        <v>446</v>
      </c>
      <c r="E513" s="134" t="s">
        <v>66</v>
      </c>
      <c r="F513" s="134" t="s">
        <v>490</v>
      </c>
      <c r="G513" s="3" t="s">
        <v>1970</v>
      </c>
      <c r="H513" s="2">
        <v>41575</v>
      </c>
      <c r="I513" s="3" t="s">
        <v>1971</v>
      </c>
      <c r="J513" s="134" t="s">
        <v>108</v>
      </c>
      <c r="K513" s="4" t="s">
        <v>1972</v>
      </c>
      <c r="L513" s="8" t="s">
        <v>76</v>
      </c>
      <c r="M513" s="83">
        <v>806138.2</v>
      </c>
      <c r="N513" s="83">
        <v>644803</v>
      </c>
      <c r="O513" s="83">
        <v>1860000</v>
      </c>
      <c r="P513" s="83">
        <v>116377.60000000001</v>
      </c>
      <c r="Q513" s="83">
        <v>72645.8</v>
      </c>
      <c r="R513" s="83" t="s">
        <v>78</v>
      </c>
      <c r="S513" s="83">
        <v>265000</v>
      </c>
      <c r="T513" s="83">
        <v>128440.5</v>
      </c>
      <c r="U513" s="83">
        <v>91342</v>
      </c>
      <c r="V513" s="83" t="s">
        <v>78</v>
      </c>
      <c r="W513" s="83">
        <v>270000</v>
      </c>
      <c r="X513" s="83">
        <v>128081.60000000001</v>
      </c>
      <c r="Y513" s="83">
        <v>97383</v>
      </c>
      <c r="Z513" s="83" t="s">
        <v>78</v>
      </c>
      <c r="AA513" s="83">
        <v>270000</v>
      </c>
      <c r="AB513" s="83">
        <v>127510.39999999999</v>
      </c>
      <c r="AC513" s="83">
        <v>104012.1</v>
      </c>
      <c r="AD513" s="83" t="s">
        <v>78</v>
      </c>
      <c r="AE513" s="83">
        <v>270000</v>
      </c>
      <c r="AF513" s="83">
        <v>128466.3</v>
      </c>
      <c r="AG513" s="83">
        <v>111213.9</v>
      </c>
      <c r="AH513" s="83" t="s">
        <v>78</v>
      </c>
      <c r="AI513" s="83">
        <v>270000</v>
      </c>
      <c r="AJ513" s="132" t="s">
        <v>113</v>
      </c>
      <c r="AK513" s="132" t="s">
        <v>113</v>
      </c>
      <c r="AL513" s="132" t="s">
        <v>113</v>
      </c>
      <c r="AM513" s="132"/>
      <c r="AN513" s="132"/>
      <c r="AO513" s="132"/>
      <c r="AP513" s="132" t="s">
        <v>113</v>
      </c>
      <c r="AQ513" s="132"/>
      <c r="AR513" s="132"/>
      <c r="AS513" s="132"/>
      <c r="AT513" s="132"/>
      <c r="AU513" s="132"/>
      <c r="AV513" s="132"/>
      <c r="AW513" s="132"/>
      <c r="AX513" s="132"/>
      <c r="AY513" s="132"/>
      <c r="AZ513" s="132"/>
      <c r="BA513" s="132"/>
      <c r="BB513" s="132"/>
      <c r="BC513" s="132"/>
      <c r="BD513" s="132"/>
      <c r="BE513" s="132"/>
      <c r="BF513" s="132"/>
      <c r="BG513" s="132"/>
      <c r="BH513" s="132"/>
      <c r="BI513" s="132"/>
      <c r="BJ513" s="132" t="s">
        <v>113</v>
      </c>
      <c r="BK513" s="132" t="s">
        <v>113</v>
      </c>
      <c r="BL513" s="132" t="s">
        <v>113</v>
      </c>
      <c r="BM513" s="132"/>
      <c r="BN513" s="132" t="s">
        <v>113</v>
      </c>
      <c r="BO513" s="132" t="s">
        <v>113</v>
      </c>
      <c r="BP513" s="132"/>
      <c r="BQ513" s="132"/>
      <c r="BR513" s="132"/>
      <c r="BS513" s="132"/>
      <c r="BT513" s="132"/>
      <c r="BU513" s="132"/>
      <c r="BV513" s="132"/>
      <c r="BW513" s="132"/>
      <c r="BX513" s="132"/>
      <c r="BY513" s="132"/>
      <c r="BZ513" s="132"/>
    </row>
    <row r="514" spans="1:78" ht="45.75" customHeight="1">
      <c r="A514" s="134">
        <v>508</v>
      </c>
      <c r="B514" s="134" t="s">
        <v>1677</v>
      </c>
      <c r="C514" s="2">
        <v>42488</v>
      </c>
      <c r="D514" s="134" t="s">
        <v>446</v>
      </c>
      <c r="E514" s="134" t="s">
        <v>66</v>
      </c>
      <c r="F514" s="134" t="s">
        <v>1973</v>
      </c>
      <c r="G514" s="3" t="s">
        <v>1970</v>
      </c>
      <c r="H514" s="2">
        <v>41575</v>
      </c>
      <c r="I514" s="3" t="s">
        <v>1971</v>
      </c>
      <c r="J514" s="134" t="s">
        <v>108</v>
      </c>
      <c r="K514" s="4" t="s">
        <v>1972</v>
      </c>
      <c r="L514" s="8" t="s">
        <v>76</v>
      </c>
      <c r="M514" s="83">
        <v>84183.8</v>
      </c>
      <c r="N514" s="83">
        <v>50021.1</v>
      </c>
      <c r="O514" s="83" t="s">
        <v>78</v>
      </c>
      <c r="P514" s="83">
        <v>11583.8</v>
      </c>
      <c r="Q514" s="83">
        <v>5328.8</v>
      </c>
      <c r="R514" s="83" t="s">
        <v>78</v>
      </c>
      <c r="S514" s="83" t="s">
        <v>78</v>
      </c>
      <c r="T514" s="83">
        <v>12020.1</v>
      </c>
      <c r="U514" s="83">
        <v>7519</v>
      </c>
      <c r="V514" s="83" t="s">
        <v>78</v>
      </c>
      <c r="W514" s="83" t="s">
        <v>78</v>
      </c>
      <c r="X514" s="83">
        <v>12477.1</v>
      </c>
      <c r="Y514" s="83">
        <v>7872.7</v>
      </c>
      <c r="Z514" s="83" t="s">
        <v>78</v>
      </c>
      <c r="AA514" s="83" t="s">
        <v>78</v>
      </c>
      <c r="AB514" s="83">
        <v>13153.2</v>
      </c>
      <c r="AC514" s="83">
        <v>8275.9</v>
      </c>
      <c r="AD514" s="83" t="s">
        <v>78</v>
      </c>
      <c r="AE514" s="83" t="s">
        <v>78</v>
      </c>
      <c r="AF514" s="83">
        <v>13769.7</v>
      </c>
      <c r="AG514" s="83">
        <v>8686.2999999999993</v>
      </c>
      <c r="AH514" s="83" t="s">
        <v>78</v>
      </c>
      <c r="AI514" s="83" t="s">
        <v>78</v>
      </c>
      <c r="AJ514" s="132"/>
      <c r="AK514" s="132" t="s">
        <v>113</v>
      </c>
      <c r="AL514" s="132"/>
      <c r="AM514" s="132"/>
      <c r="AN514" s="132"/>
      <c r="AO514" s="132"/>
      <c r="AP514" s="132"/>
      <c r="AQ514" s="132"/>
      <c r="AR514" s="132"/>
      <c r="AS514" s="132"/>
      <c r="AT514" s="132"/>
      <c r="AU514" s="132"/>
      <c r="AV514" s="132"/>
      <c r="AW514" s="132"/>
      <c r="AX514" s="132"/>
      <c r="AY514" s="132"/>
      <c r="AZ514" s="132"/>
      <c r="BA514" s="132"/>
      <c r="BB514" s="132"/>
      <c r="BC514" s="132"/>
      <c r="BD514" s="132"/>
      <c r="BE514" s="132"/>
      <c r="BF514" s="132"/>
      <c r="BG514" s="132"/>
      <c r="BH514" s="132"/>
      <c r="BI514" s="132"/>
      <c r="BJ514" s="132"/>
      <c r="BK514" s="132"/>
      <c r="BL514" s="132"/>
      <c r="BM514" s="132" t="s">
        <v>113</v>
      </c>
      <c r="BN514" s="132"/>
      <c r="BO514" s="132"/>
      <c r="BP514" s="132"/>
      <c r="BQ514" s="132"/>
      <c r="BR514" s="132"/>
      <c r="BS514" s="132"/>
      <c r="BT514" s="132"/>
      <c r="BU514" s="132"/>
      <c r="BV514" s="132"/>
      <c r="BW514" s="132"/>
      <c r="BX514" s="132"/>
      <c r="BY514" s="132"/>
      <c r="BZ514" s="132"/>
    </row>
    <row r="515" spans="1:78" ht="45.75" customHeight="1">
      <c r="A515" s="134">
        <v>509</v>
      </c>
      <c r="B515" s="134" t="s">
        <v>1677</v>
      </c>
      <c r="C515" s="2">
        <v>42488</v>
      </c>
      <c r="D515" s="134" t="s">
        <v>446</v>
      </c>
      <c r="E515" s="134" t="s">
        <v>66</v>
      </c>
      <c r="F515" s="134" t="s">
        <v>464</v>
      </c>
      <c r="G515" s="3" t="s">
        <v>1970</v>
      </c>
      <c r="H515" s="2">
        <v>41575</v>
      </c>
      <c r="I515" s="3" t="s">
        <v>1971</v>
      </c>
      <c r="J515" s="134" t="s">
        <v>108</v>
      </c>
      <c r="K515" s="4" t="s">
        <v>1972</v>
      </c>
      <c r="L515" s="8" t="s">
        <v>76</v>
      </c>
      <c r="M515" s="83">
        <v>458674.9</v>
      </c>
      <c r="N515" s="83">
        <v>100229.6</v>
      </c>
      <c r="O515" s="83">
        <v>94398</v>
      </c>
      <c r="P515" s="83">
        <v>62540.5</v>
      </c>
      <c r="Q515" s="83">
        <v>13651.2</v>
      </c>
      <c r="R515" s="83" t="s">
        <v>78</v>
      </c>
      <c r="S515" s="83">
        <v>13460.9</v>
      </c>
      <c r="T515" s="83">
        <v>64942.400000000001</v>
      </c>
      <c r="U515" s="83">
        <v>13635</v>
      </c>
      <c r="V515" s="83" t="s">
        <v>78</v>
      </c>
      <c r="W515" s="83">
        <v>12801</v>
      </c>
      <c r="X515" s="83">
        <v>67536.5</v>
      </c>
      <c r="Y515" s="83">
        <v>13635</v>
      </c>
      <c r="Z515" s="83" t="s">
        <v>78</v>
      </c>
      <c r="AA515" s="83">
        <v>12801</v>
      </c>
      <c r="AB515" s="83">
        <v>71623.100000000006</v>
      </c>
      <c r="AC515" s="83">
        <v>13850</v>
      </c>
      <c r="AD515" s="83" t="s">
        <v>78</v>
      </c>
      <c r="AE515" s="83">
        <v>12951</v>
      </c>
      <c r="AF515" s="83">
        <v>74648.800000000003</v>
      </c>
      <c r="AG515" s="83">
        <v>13850</v>
      </c>
      <c r="AH515" s="83" t="s">
        <v>78</v>
      </c>
      <c r="AI515" s="83">
        <v>12951</v>
      </c>
      <c r="AJ515" s="132" t="s">
        <v>113</v>
      </c>
      <c r="AK515" s="132" t="s">
        <v>113</v>
      </c>
      <c r="AL515" s="132"/>
      <c r="AM515" s="132"/>
      <c r="AN515" s="132"/>
      <c r="AO515" s="132" t="s">
        <v>113</v>
      </c>
      <c r="AP515" s="132"/>
      <c r="AQ515" s="132"/>
      <c r="AR515" s="132"/>
      <c r="AS515" s="132" t="s">
        <v>113</v>
      </c>
      <c r="AT515" s="132"/>
      <c r="AU515" s="132"/>
      <c r="AV515" s="132"/>
      <c r="AW515" s="132"/>
      <c r="AX515" s="132"/>
      <c r="AY515" s="132"/>
      <c r="AZ515" s="132"/>
      <c r="BA515" s="132"/>
      <c r="BB515" s="132"/>
      <c r="BC515" s="132"/>
      <c r="BD515" s="132"/>
      <c r="BE515" s="132"/>
      <c r="BF515" s="132"/>
      <c r="BG515" s="132"/>
      <c r="BH515" s="132"/>
      <c r="BI515" s="132"/>
      <c r="BJ515" s="132"/>
      <c r="BK515" s="132"/>
      <c r="BL515" s="132"/>
      <c r="BM515" s="132"/>
      <c r="BN515" s="132"/>
      <c r="BO515" s="132"/>
      <c r="BP515" s="132"/>
      <c r="BQ515" s="132"/>
      <c r="BR515" s="132"/>
      <c r="BS515" s="132"/>
      <c r="BT515" s="132"/>
      <c r="BU515" s="132"/>
      <c r="BV515" s="132"/>
      <c r="BW515" s="132"/>
      <c r="BX515" s="132"/>
      <c r="BY515" s="132"/>
      <c r="BZ515" s="132"/>
    </row>
    <row r="516" spans="1:78" ht="45.75" customHeight="1">
      <c r="A516" s="134">
        <v>510</v>
      </c>
      <c r="B516" s="134" t="s">
        <v>1677</v>
      </c>
      <c r="C516" s="2">
        <v>42488</v>
      </c>
      <c r="D516" s="134" t="s">
        <v>446</v>
      </c>
      <c r="E516" s="134" t="s">
        <v>66</v>
      </c>
      <c r="F516" s="134" t="s">
        <v>462</v>
      </c>
      <c r="G516" s="3" t="s">
        <v>1970</v>
      </c>
      <c r="H516" s="2">
        <v>41575</v>
      </c>
      <c r="I516" s="3" t="s">
        <v>1971</v>
      </c>
      <c r="J516" s="134" t="s">
        <v>108</v>
      </c>
      <c r="K516" s="4" t="s">
        <v>1972</v>
      </c>
      <c r="L516" s="8" t="s">
        <v>76</v>
      </c>
      <c r="M516" s="83">
        <v>172176</v>
      </c>
      <c r="N516" s="83">
        <v>86142.3</v>
      </c>
      <c r="O516" s="83">
        <v>57713</v>
      </c>
      <c r="P516" s="83">
        <v>25593</v>
      </c>
      <c r="Q516" s="83">
        <v>6424.1</v>
      </c>
      <c r="R516" s="83" t="s">
        <v>78</v>
      </c>
      <c r="S516" s="83">
        <v>9125</v>
      </c>
      <c r="T516" s="83">
        <v>26209</v>
      </c>
      <c r="U516" s="83">
        <v>15012.3</v>
      </c>
      <c r="V516" s="83" t="s">
        <v>78</v>
      </c>
      <c r="W516" s="83">
        <v>9490</v>
      </c>
      <c r="X516" s="83">
        <v>26702</v>
      </c>
      <c r="Y516" s="83">
        <v>15596.2</v>
      </c>
      <c r="Z516" s="83" t="s">
        <v>78</v>
      </c>
      <c r="AA516" s="83">
        <v>9782</v>
      </c>
      <c r="AB516" s="83">
        <v>28302</v>
      </c>
      <c r="AC516" s="83">
        <v>16737.8</v>
      </c>
      <c r="AD516" s="83" t="s">
        <v>78</v>
      </c>
      <c r="AE516" s="83">
        <v>10731</v>
      </c>
      <c r="AF516" s="83">
        <v>29041</v>
      </c>
      <c r="AG516" s="83">
        <v>17497.400000000001</v>
      </c>
      <c r="AH516" s="83" t="s">
        <v>78</v>
      </c>
      <c r="AI516" s="83">
        <v>11169</v>
      </c>
      <c r="AJ516" s="132"/>
      <c r="AK516" s="132"/>
      <c r="AL516" s="132"/>
      <c r="AM516" s="132" t="s">
        <v>113</v>
      </c>
      <c r="AN516" s="132"/>
      <c r="AO516" s="132"/>
      <c r="AP516" s="132"/>
      <c r="AQ516" s="132"/>
      <c r="AR516" s="132" t="s">
        <v>113</v>
      </c>
      <c r="AS516" s="132"/>
      <c r="AT516" s="132"/>
      <c r="AU516" s="132"/>
      <c r="AV516" s="132"/>
      <c r="AW516" s="132"/>
      <c r="AX516" s="132"/>
      <c r="AY516" s="132"/>
      <c r="AZ516" s="132"/>
      <c r="BA516" s="132"/>
      <c r="BB516" s="132"/>
      <c r="BC516" s="132"/>
      <c r="BD516" s="132"/>
      <c r="BE516" s="132"/>
      <c r="BF516" s="132"/>
      <c r="BG516" s="132"/>
      <c r="BH516" s="132"/>
      <c r="BI516" s="132"/>
      <c r="BJ516" s="132"/>
      <c r="BK516" s="132"/>
      <c r="BL516" s="132"/>
      <c r="BM516" s="132"/>
      <c r="BN516" s="132"/>
      <c r="BO516" s="132"/>
      <c r="BP516" s="132"/>
      <c r="BQ516" s="132"/>
      <c r="BR516" s="132"/>
      <c r="BS516" s="132"/>
      <c r="BT516" s="132"/>
      <c r="BU516" s="132"/>
      <c r="BV516" s="132"/>
      <c r="BW516" s="132"/>
      <c r="BX516" s="132"/>
      <c r="BY516" s="132"/>
      <c r="BZ516" s="132"/>
    </row>
    <row r="517" spans="1:78" ht="45.75" customHeight="1">
      <c r="A517" s="134">
        <v>511</v>
      </c>
      <c r="B517" s="134" t="s">
        <v>1677</v>
      </c>
      <c r="C517" s="2">
        <v>42488</v>
      </c>
      <c r="D517" s="134" t="s">
        <v>446</v>
      </c>
      <c r="E517" s="134" t="s">
        <v>66</v>
      </c>
      <c r="F517" s="134" t="s">
        <v>1974</v>
      </c>
      <c r="G517" s="3" t="s">
        <v>1970</v>
      </c>
      <c r="H517" s="2">
        <v>41575</v>
      </c>
      <c r="I517" s="3" t="s">
        <v>1971</v>
      </c>
      <c r="J517" s="134" t="s">
        <v>108</v>
      </c>
      <c r="K517" s="4" t="s">
        <v>1972</v>
      </c>
      <c r="L517" s="8" t="s">
        <v>76</v>
      </c>
      <c r="M517" s="83">
        <v>605800</v>
      </c>
      <c r="N517" s="83">
        <v>23485.9</v>
      </c>
      <c r="O517" s="83">
        <v>704400</v>
      </c>
      <c r="P517" s="83">
        <v>81800</v>
      </c>
      <c r="Q517" s="83">
        <v>2890.8</v>
      </c>
      <c r="R517" s="83" t="s">
        <v>78</v>
      </c>
      <c r="S517" s="83">
        <v>95700</v>
      </c>
      <c r="T517" s="83">
        <v>86300</v>
      </c>
      <c r="U517" s="83">
        <v>3586</v>
      </c>
      <c r="V517" s="83" t="s">
        <v>78</v>
      </c>
      <c r="W517" s="83">
        <v>101100</v>
      </c>
      <c r="X517" s="83">
        <v>90800</v>
      </c>
      <c r="Y517" s="83">
        <v>3255.3</v>
      </c>
      <c r="Z517" s="83" t="s">
        <v>78</v>
      </c>
      <c r="AA517" s="83">
        <v>105300</v>
      </c>
      <c r="AB517" s="83">
        <v>95200</v>
      </c>
      <c r="AC517" s="83">
        <v>3582.4</v>
      </c>
      <c r="AD517" s="83" t="s">
        <v>78</v>
      </c>
      <c r="AE517" s="83">
        <v>109800</v>
      </c>
      <c r="AF517" s="83">
        <v>100000</v>
      </c>
      <c r="AG517" s="83">
        <v>3477.9</v>
      </c>
      <c r="AH517" s="83" t="s">
        <v>78</v>
      </c>
      <c r="AI517" s="83">
        <v>114200</v>
      </c>
      <c r="AJ517" s="132"/>
      <c r="AK517" s="132"/>
      <c r="AL517" s="132"/>
      <c r="AM517" s="132"/>
      <c r="AN517" s="132"/>
      <c r="AO517" s="132"/>
      <c r="AP517" s="132"/>
      <c r="AQ517" s="132" t="s">
        <v>113</v>
      </c>
      <c r="AR517" s="132"/>
      <c r="AS517" s="132" t="s">
        <v>113</v>
      </c>
      <c r="AT517" s="132"/>
      <c r="AU517" s="132"/>
      <c r="AV517" s="132"/>
      <c r="AW517" s="132"/>
      <c r="AX517" s="132"/>
      <c r="AY517" s="132"/>
      <c r="AZ517" s="132"/>
      <c r="BA517" s="132"/>
      <c r="BB517" s="132"/>
      <c r="BC517" s="132"/>
      <c r="BD517" s="132"/>
      <c r="BE517" s="132"/>
      <c r="BF517" s="132"/>
      <c r="BG517" s="132"/>
      <c r="BH517" s="132"/>
      <c r="BI517" s="132"/>
      <c r="BJ517" s="132"/>
      <c r="BK517" s="132"/>
      <c r="BL517" s="132"/>
      <c r="BM517" s="132"/>
      <c r="BN517" s="132"/>
      <c r="BO517" s="132"/>
      <c r="BP517" s="132"/>
      <c r="BQ517" s="132"/>
      <c r="BR517" s="132"/>
      <c r="BS517" s="132"/>
      <c r="BT517" s="132"/>
      <c r="BU517" s="132"/>
      <c r="BV517" s="132"/>
      <c r="BW517" s="132"/>
      <c r="BX517" s="132"/>
      <c r="BY517" s="132"/>
      <c r="BZ517" s="132"/>
    </row>
    <row r="518" spans="1:78" ht="45.75" customHeight="1">
      <c r="A518" s="134">
        <v>512</v>
      </c>
      <c r="B518" s="134" t="s">
        <v>1684</v>
      </c>
      <c r="C518" s="2">
        <v>42488</v>
      </c>
      <c r="D518" s="134" t="s">
        <v>446</v>
      </c>
      <c r="E518" s="134" t="s">
        <v>66</v>
      </c>
      <c r="F518" s="134" t="s">
        <v>1975</v>
      </c>
      <c r="G518" s="3" t="s">
        <v>1976</v>
      </c>
      <c r="H518" s="2">
        <v>42297</v>
      </c>
      <c r="I518" s="3" t="s">
        <v>1977</v>
      </c>
      <c r="J518" s="134" t="s">
        <v>374</v>
      </c>
      <c r="K518" s="4" t="s">
        <v>1978</v>
      </c>
      <c r="L518" s="8" t="s">
        <v>76</v>
      </c>
      <c r="M518" s="83" t="s">
        <v>78</v>
      </c>
      <c r="N518" s="83">
        <v>81560</v>
      </c>
      <c r="O518" s="83" t="s">
        <v>78</v>
      </c>
      <c r="P518" s="83" t="s">
        <v>78</v>
      </c>
      <c r="Q518" s="83">
        <v>11650</v>
      </c>
      <c r="R518" s="83" t="s">
        <v>78</v>
      </c>
      <c r="S518" s="83" t="s">
        <v>78</v>
      </c>
      <c r="T518" s="83" t="s">
        <v>78</v>
      </c>
      <c r="U518" s="83">
        <v>16700</v>
      </c>
      <c r="V518" s="83" t="s">
        <v>78</v>
      </c>
      <c r="W518" s="83" t="s">
        <v>78</v>
      </c>
      <c r="X518" s="83" t="s">
        <v>78</v>
      </c>
      <c r="Y518" s="83">
        <v>16700</v>
      </c>
      <c r="Z518" s="83" t="s">
        <v>78</v>
      </c>
      <c r="AA518" s="83" t="s">
        <v>78</v>
      </c>
      <c r="AB518" s="83" t="s">
        <v>78</v>
      </c>
      <c r="AC518" s="83">
        <v>18130</v>
      </c>
      <c r="AD518" s="83" t="s">
        <v>78</v>
      </c>
      <c r="AE518" s="83" t="s">
        <v>78</v>
      </c>
      <c r="AF518" s="83" t="s">
        <v>78</v>
      </c>
      <c r="AG518" s="83">
        <v>18380</v>
      </c>
      <c r="AH518" s="83" t="s">
        <v>78</v>
      </c>
      <c r="AI518" s="83" t="s">
        <v>78</v>
      </c>
      <c r="AJ518" s="132" t="s">
        <v>113</v>
      </c>
      <c r="AK518" s="132" t="s">
        <v>113</v>
      </c>
      <c r="AL518" s="132" t="s">
        <v>113</v>
      </c>
      <c r="AM518" s="132"/>
      <c r="AN518" s="132"/>
      <c r="AO518" s="132"/>
      <c r="AP518" s="132"/>
      <c r="AQ518" s="132"/>
      <c r="AR518" s="132" t="s">
        <v>113</v>
      </c>
      <c r="AS518" s="132"/>
      <c r="AT518" s="132" t="s">
        <v>113</v>
      </c>
      <c r="AU518" s="132"/>
      <c r="AV518" s="132"/>
      <c r="AW518" s="132" t="s">
        <v>113</v>
      </c>
      <c r="AX518" s="132"/>
      <c r="AY518" s="132"/>
      <c r="AZ518" s="132"/>
      <c r="BA518" s="132"/>
      <c r="BB518" s="132"/>
      <c r="BC518" s="132"/>
      <c r="BD518" s="132"/>
      <c r="BE518" s="132"/>
      <c r="BF518" s="132"/>
      <c r="BG518" s="132"/>
      <c r="BH518" s="132"/>
      <c r="BI518" s="132"/>
      <c r="BJ518" s="132"/>
      <c r="BK518" s="132"/>
      <c r="BL518" s="132"/>
      <c r="BM518" s="132"/>
      <c r="BN518" s="132"/>
      <c r="BO518" s="132"/>
      <c r="BP518" s="132"/>
      <c r="BQ518" s="132"/>
      <c r="BR518" s="132"/>
      <c r="BS518" s="132"/>
      <c r="BT518" s="132"/>
      <c r="BU518" s="132"/>
      <c r="BV518" s="132"/>
      <c r="BW518" s="132"/>
      <c r="BX518" s="132"/>
      <c r="BY518" s="132"/>
      <c r="BZ518" s="132"/>
    </row>
    <row r="519" spans="1:78" ht="45.75" customHeight="1">
      <c r="A519" s="134">
        <v>513</v>
      </c>
      <c r="B519" s="134" t="s">
        <v>1684</v>
      </c>
      <c r="C519" s="2">
        <v>42488</v>
      </c>
      <c r="D519" s="134" t="s">
        <v>446</v>
      </c>
      <c r="E519" s="134" t="s">
        <v>66</v>
      </c>
      <c r="F519" s="134" t="s">
        <v>1979</v>
      </c>
      <c r="G519" s="3" t="s">
        <v>1976</v>
      </c>
      <c r="H519" s="2">
        <v>42297</v>
      </c>
      <c r="I519" s="3" t="s">
        <v>1977</v>
      </c>
      <c r="J519" s="134" t="s">
        <v>374</v>
      </c>
      <c r="K519" s="4" t="s">
        <v>1978</v>
      </c>
      <c r="L519" s="8" t="s">
        <v>76</v>
      </c>
      <c r="M519" s="83" t="s">
        <v>78</v>
      </c>
      <c r="N519" s="83">
        <v>74390</v>
      </c>
      <c r="O519" s="83" t="s">
        <v>78</v>
      </c>
      <c r="P519" s="83" t="s">
        <v>78</v>
      </c>
      <c r="Q519" s="83">
        <v>11370</v>
      </c>
      <c r="R519" s="83" t="s">
        <v>78</v>
      </c>
      <c r="S519" s="83" t="s">
        <v>78</v>
      </c>
      <c r="T519" s="83" t="s">
        <v>78</v>
      </c>
      <c r="U519" s="83">
        <v>5350</v>
      </c>
      <c r="V519" s="83" t="s">
        <v>78</v>
      </c>
      <c r="W519" s="83" t="s">
        <v>78</v>
      </c>
      <c r="X519" s="83" t="s">
        <v>78</v>
      </c>
      <c r="Y519" s="83">
        <v>5350</v>
      </c>
      <c r="Z519" s="83" t="s">
        <v>78</v>
      </c>
      <c r="AA519" s="83" t="s">
        <v>78</v>
      </c>
      <c r="AB519" s="83" t="s">
        <v>78</v>
      </c>
      <c r="AC519" s="83">
        <v>25900</v>
      </c>
      <c r="AD519" s="83" t="s">
        <v>78</v>
      </c>
      <c r="AE519" s="83" t="s">
        <v>78</v>
      </c>
      <c r="AF519" s="83" t="s">
        <v>78</v>
      </c>
      <c r="AG519" s="83">
        <v>26420</v>
      </c>
      <c r="AH519" s="83" t="s">
        <v>78</v>
      </c>
      <c r="AI519" s="83" t="s">
        <v>78</v>
      </c>
      <c r="AJ519" s="132" t="s">
        <v>113</v>
      </c>
      <c r="AK519" s="132" t="s">
        <v>113</v>
      </c>
      <c r="AL519" s="132" t="s">
        <v>113</v>
      </c>
      <c r="AM519" s="132"/>
      <c r="AN519" s="132"/>
      <c r="AO519" s="132"/>
      <c r="AP519" s="132"/>
      <c r="AQ519" s="132"/>
      <c r="AR519" s="132"/>
      <c r="AS519" s="132"/>
      <c r="AT519" s="132"/>
      <c r="AU519" s="132"/>
      <c r="AV519" s="132"/>
      <c r="AW519" s="132"/>
      <c r="AX519" s="132"/>
      <c r="AY519" s="132"/>
      <c r="AZ519" s="132"/>
      <c r="BA519" s="132"/>
      <c r="BB519" s="132"/>
      <c r="BC519" s="132"/>
      <c r="BD519" s="132"/>
      <c r="BE519" s="132"/>
      <c r="BF519" s="132"/>
      <c r="BG519" s="132"/>
      <c r="BH519" s="132"/>
      <c r="BI519" s="132"/>
      <c r="BJ519" s="132"/>
      <c r="BK519" s="132" t="s">
        <v>113</v>
      </c>
      <c r="BL519" s="132" t="s">
        <v>113</v>
      </c>
      <c r="BM519" s="132"/>
      <c r="BN519" s="132"/>
      <c r="BO519" s="132"/>
      <c r="BP519" s="132"/>
      <c r="BQ519" s="132"/>
      <c r="BR519" s="132"/>
      <c r="BS519" s="132"/>
      <c r="BT519" s="132"/>
      <c r="BU519" s="132"/>
      <c r="BV519" s="132"/>
      <c r="BW519" s="132"/>
      <c r="BX519" s="132"/>
      <c r="BY519" s="132"/>
      <c r="BZ519" s="132"/>
    </row>
    <row r="520" spans="1:78" ht="45.75" customHeight="1">
      <c r="A520" s="134">
        <v>514</v>
      </c>
      <c r="B520" s="134" t="s">
        <v>1684</v>
      </c>
      <c r="C520" s="2">
        <v>42488</v>
      </c>
      <c r="D520" s="134" t="s">
        <v>446</v>
      </c>
      <c r="E520" s="134" t="s">
        <v>66</v>
      </c>
      <c r="F520" s="134" t="s">
        <v>1980</v>
      </c>
      <c r="G520" s="3" t="s">
        <v>1976</v>
      </c>
      <c r="H520" s="2">
        <v>42297</v>
      </c>
      <c r="I520" s="3" t="s">
        <v>1977</v>
      </c>
      <c r="J520" s="134" t="s">
        <v>374</v>
      </c>
      <c r="K520" s="4" t="s">
        <v>1978</v>
      </c>
      <c r="L520" s="8" t="s">
        <v>76</v>
      </c>
      <c r="M520" s="83" t="s">
        <v>78</v>
      </c>
      <c r="N520" s="83">
        <v>85763</v>
      </c>
      <c r="O520" s="83" t="s">
        <v>78</v>
      </c>
      <c r="P520" s="83" t="s">
        <v>78</v>
      </c>
      <c r="Q520" s="83">
        <v>11758.6</v>
      </c>
      <c r="R520" s="83" t="s">
        <v>78</v>
      </c>
      <c r="S520" s="83" t="s">
        <v>78</v>
      </c>
      <c r="T520" s="83" t="s">
        <v>78</v>
      </c>
      <c r="U520" s="83">
        <v>7988.6</v>
      </c>
      <c r="V520" s="83" t="s">
        <v>78</v>
      </c>
      <c r="W520" s="83" t="s">
        <v>78</v>
      </c>
      <c r="X520" s="83" t="s">
        <v>78</v>
      </c>
      <c r="Y520" s="83">
        <v>7988.6</v>
      </c>
      <c r="Z520" s="83" t="s">
        <v>78</v>
      </c>
      <c r="AA520" s="83" t="s">
        <v>78</v>
      </c>
      <c r="AB520" s="83" t="s">
        <v>78</v>
      </c>
      <c r="AC520" s="83">
        <v>29038.6</v>
      </c>
      <c r="AD520" s="83" t="s">
        <v>78</v>
      </c>
      <c r="AE520" s="83" t="s">
        <v>78</v>
      </c>
      <c r="AF520" s="83" t="s">
        <v>78</v>
      </c>
      <c r="AG520" s="83">
        <v>28988.6</v>
      </c>
      <c r="AH520" s="83" t="s">
        <v>78</v>
      </c>
      <c r="AI520" s="83" t="s">
        <v>78</v>
      </c>
      <c r="AJ520" s="132" t="s">
        <v>113</v>
      </c>
      <c r="AK520" s="132" t="s">
        <v>113</v>
      </c>
      <c r="AL520" s="132"/>
      <c r="AM520" s="132"/>
      <c r="AN520" s="132"/>
      <c r="AO520" s="132" t="s">
        <v>113</v>
      </c>
      <c r="AP520" s="132"/>
      <c r="AQ520" s="132"/>
      <c r="AR520" s="132"/>
      <c r="AS520" s="132"/>
      <c r="AT520" s="132"/>
      <c r="AU520" s="132"/>
      <c r="AV520" s="132"/>
      <c r="AW520" s="132"/>
      <c r="AX520" s="132"/>
      <c r="AY520" s="132"/>
      <c r="AZ520" s="132"/>
      <c r="BA520" s="132"/>
      <c r="BB520" s="132"/>
      <c r="BC520" s="132"/>
      <c r="BD520" s="132"/>
      <c r="BE520" s="132"/>
      <c r="BF520" s="132"/>
      <c r="BG520" s="132"/>
      <c r="BH520" s="132"/>
      <c r="BI520" s="132"/>
      <c r="BJ520" s="132"/>
      <c r="BK520" s="132"/>
      <c r="BL520" s="132"/>
      <c r="BM520" s="132"/>
      <c r="BN520" s="132"/>
      <c r="BO520" s="132"/>
      <c r="BP520" s="132"/>
      <c r="BQ520" s="132"/>
      <c r="BR520" s="132"/>
      <c r="BS520" s="132"/>
      <c r="BT520" s="132"/>
      <c r="BU520" s="132"/>
      <c r="BV520" s="132"/>
      <c r="BW520" s="132"/>
      <c r="BX520" s="132"/>
      <c r="BY520" s="132"/>
      <c r="BZ520" s="132"/>
    </row>
    <row r="521" spans="1:78" ht="45.75" customHeight="1">
      <c r="A521" s="134">
        <v>515</v>
      </c>
      <c r="B521" s="134" t="s">
        <v>1684</v>
      </c>
      <c r="C521" s="2">
        <v>42488</v>
      </c>
      <c r="D521" s="134" t="s">
        <v>446</v>
      </c>
      <c r="E521" s="134" t="s">
        <v>66</v>
      </c>
      <c r="F521" s="134" t="s">
        <v>1981</v>
      </c>
      <c r="G521" s="3" t="s">
        <v>1976</v>
      </c>
      <c r="H521" s="2">
        <v>42297</v>
      </c>
      <c r="I521" s="3" t="s">
        <v>1977</v>
      </c>
      <c r="J521" s="134" t="s">
        <v>1982</v>
      </c>
      <c r="K521" s="4" t="s">
        <v>1978</v>
      </c>
      <c r="L521" s="8" t="s">
        <v>76</v>
      </c>
      <c r="M521" s="83" t="s">
        <v>78</v>
      </c>
      <c r="N521" s="83">
        <v>38000</v>
      </c>
      <c r="O521" s="83" t="s">
        <v>78</v>
      </c>
      <c r="P521" s="83" t="s">
        <v>78</v>
      </c>
      <c r="Q521" s="83"/>
      <c r="R521" s="83" t="s">
        <v>78</v>
      </c>
      <c r="S521" s="83" t="s">
        <v>78</v>
      </c>
      <c r="T521" s="83" t="s">
        <v>78</v>
      </c>
      <c r="U521" s="83" t="s">
        <v>78</v>
      </c>
      <c r="V521" s="83" t="s">
        <v>78</v>
      </c>
      <c r="W521" s="83" t="s">
        <v>78</v>
      </c>
      <c r="X521" s="83" t="s">
        <v>78</v>
      </c>
      <c r="Y521" s="83" t="s">
        <v>78</v>
      </c>
      <c r="Z521" s="83" t="s">
        <v>78</v>
      </c>
      <c r="AA521" s="83" t="s">
        <v>78</v>
      </c>
      <c r="AB521" s="83" t="s">
        <v>78</v>
      </c>
      <c r="AC521" s="83">
        <v>18000</v>
      </c>
      <c r="AD521" s="83" t="s">
        <v>78</v>
      </c>
      <c r="AE521" s="83" t="s">
        <v>78</v>
      </c>
      <c r="AF521" s="83" t="s">
        <v>78</v>
      </c>
      <c r="AG521" s="83">
        <v>20000</v>
      </c>
      <c r="AH521" s="83" t="s">
        <v>78</v>
      </c>
      <c r="AI521" s="83" t="s">
        <v>78</v>
      </c>
      <c r="AJ521" s="132"/>
      <c r="AK521" s="132"/>
      <c r="AL521" s="132"/>
      <c r="AM521" s="132" t="s">
        <v>113</v>
      </c>
      <c r="AN521" s="132"/>
      <c r="AO521" s="132"/>
      <c r="AP521" s="132"/>
      <c r="AQ521" s="132"/>
      <c r="AR521" s="132"/>
      <c r="AS521" s="132"/>
      <c r="AT521" s="132"/>
      <c r="AU521" s="132"/>
      <c r="AV521" s="132"/>
      <c r="AW521" s="132"/>
      <c r="AX521" s="132"/>
      <c r="AY521" s="132"/>
      <c r="AZ521" s="132"/>
      <c r="BA521" s="132"/>
      <c r="BB521" s="132"/>
      <c r="BC521" s="132"/>
      <c r="BD521" s="132"/>
      <c r="BE521" s="132"/>
      <c r="BF521" s="132"/>
      <c r="BG521" s="132"/>
      <c r="BH521" s="132"/>
      <c r="BI521" s="132"/>
      <c r="BJ521" s="132"/>
      <c r="BK521" s="132"/>
      <c r="BL521" s="132"/>
      <c r="BM521" s="132"/>
      <c r="BN521" s="132"/>
      <c r="BO521" s="132"/>
      <c r="BP521" s="132"/>
      <c r="BQ521" s="132"/>
      <c r="BR521" s="132"/>
      <c r="BS521" s="132"/>
      <c r="BT521" s="132"/>
      <c r="BU521" s="132"/>
      <c r="BV521" s="132"/>
      <c r="BW521" s="132"/>
      <c r="BX521" s="132"/>
      <c r="BY521" s="132"/>
      <c r="BZ521" s="132"/>
    </row>
    <row r="522" spans="1:78" ht="45.75" customHeight="1">
      <c r="A522" s="134">
        <v>516</v>
      </c>
      <c r="B522" s="134" t="s">
        <v>1684</v>
      </c>
      <c r="C522" s="2">
        <v>42488</v>
      </c>
      <c r="D522" s="134" t="s">
        <v>446</v>
      </c>
      <c r="E522" s="134" t="s">
        <v>66</v>
      </c>
      <c r="F522" s="134" t="s">
        <v>1983</v>
      </c>
      <c r="G522" s="3" t="s">
        <v>1976</v>
      </c>
      <c r="H522" s="2">
        <v>42297</v>
      </c>
      <c r="I522" s="3" t="s">
        <v>1977</v>
      </c>
      <c r="J522" s="134" t="s">
        <v>374</v>
      </c>
      <c r="K522" s="4" t="s">
        <v>1978</v>
      </c>
      <c r="L522" s="8" t="s">
        <v>76</v>
      </c>
      <c r="M522" s="83">
        <v>12777</v>
      </c>
      <c r="N522" s="83">
        <v>25026.799999999999</v>
      </c>
      <c r="O522" s="83">
        <v>22560</v>
      </c>
      <c r="P522" s="83">
        <v>697</v>
      </c>
      <c r="Q522" s="83">
        <v>4000</v>
      </c>
      <c r="R522" s="83"/>
      <c r="S522" s="83">
        <v>1200</v>
      </c>
      <c r="T522" s="83">
        <v>3020</v>
      </c>
      <c r="U522" s="83">
        <v>5256.7</v>
      </c>
      <c r="V522" s="83" t="s">
        <v>78</v>
      </c>
      <c r="W522" s="83">
        <v>5340</v>
      </c>
      <c r="X522" s="83">
        <v>3020</v>
      </c>
      <c r="Y522" s="83">
        <v>5256.7</v>
      </c>
      <c r="Z522" s="83"/>
      <c r="AA522" s="83">
        <v>5340</v>
      </c>
      <c r="AB522" s="83">
        <v>3020</v>
      </c>
      <c r="AC522" s="83">
        <v>5256.7</v>
      </c>
      <c r="AD522" s="83" t="s">
        <v>78</v>
      </c>
      <c r="AE522" s="83">
        <v>5340</v>
      </c>
      <c r="AF522" s="83">
        <v>3020</v>
      </c>
      <c r="AG522" s="83">
        <v>5256.7</v>
      </c>
      <c r="AH522" s="83" t="s">
        <v>78</v>
      </c>
      <c r="AI522" s="83">
        <v>5340</v>
      </c>
      <c r="AJ522" s="132"/>
      <c r="AK522" s="132"/>
      <c r="AL522" s="132"/>
      <c r="AM522" s="132"/>
      <c r="AN522" s="132" t="s">
        <v>113</v>
      </c>
      <c r="AO522" s="132"/>
      <c r="AP522" s="132"/>
      <c r="AQ522" s="132"/>
      <c r="AR522" s="132"/>
      <c r="AS522" s="132"/>
      <c r="AT522" s="132"/>
      <c r="AU522" s="132"/>
      <c r="AV522" s="132"/>
      <c r="AW522" s="132"/>
      <c r="AX522" s="132"/>
      <c r="AY522" s="132"/>
      <c r="AZ522" s="132"/>
      <c r="BA522" s="132"/>
      <c r="BB522" s="132"/>
      <c r="BC522" s="132"/>
      <c r="BD522" s="132"/>
      <c r="BE522" s="132"/>
      <c r="BF522" s="132"/>
      <c r="BG522" s="132"/>
      <c r="BH522" s="132"/>
      <c r="BI522" s="132"/>
      <c r="BJ522" s="132"/>
      <c r="BK522" s="132"/>
      <c r="BL522" s="132"/>
      <c r="BM522" s="132"/>
      <c r="BN522" s="132"/>
      <c r="BO522" s="132"/>
      <c r="BP522" s="132"/>
      <c r="BQ522" s="132"/>
      <c r="BR522" s="132"/>
      <c r="BS522" s="132"/>
      <c r="BT522" s="132"/>
      <c r="BU522" s="132"/>
      <c r="BV522" s="132"/>
      <c r="BW522" s="132"/>
      <c r="BX522" s="132"/>
      <c r="BY522" s="132"/>
      <c r="BZ522" s="132"/>
    </row>
    <row r="523" spans="1:78" ht="45.75" customHeight="1">
      <c r="A523" s="134">
        <v>517</v>
      </c>
      <c r="B523" s="134" t="s">
        <v>1684</v>
      </c>
      <c r="C523" s="2">
        <v>42488</v>
      </c>
      <c r="D523" s="134" t="s">
        <v>446</v>
      </c>
      <c r="E523" s="134" t="s">
        <v>66</v>
      </c>
      <c r="F523" s="134" t="s">
        <v>1984</v>
      </c>
      <c r="G523" s="3" t="s">
        <v>1976</v>
      </c>
      <c r="H523" s="2">
        <v>42297</v>
      </c>
      <c r="I523" s="3" t="s">
        <v>1977</v>
      </c>
      <c r="J523" s="134" t="s">
        <v>374</v>
      </c>
      <c r="K523" s="4" t="s">
        <v>1978</v>
      </c>
      <c r="L523" s="8" t="s">
        <v>76</v>
      </c>
      <c r="M523" s="83" t="s">
        <v>78</v>
      </c>
      <c r="N523" s="83">
        <v>83960.6</v>
      </c>
      <c r="O523" s="83" t="s">
        <v>78</v>
      </c>
      <c r="P523" s="83" t="s">
        <v>78</v>
      </c>
      <c r="Q523" s="83">
        <v>8640</v>
      </c>
      <c r="R523" s="83" t="s">
        <v>78</v>
      </c>
      <c r="S523" s="83" t="s">
        <v>78</v>
      </c>
      <c r="T523" s="83" t="s">
        <v>78</v>
      </c>
      <c r="U523" s="83">
        <v>9160.2999999999993</v>
      </c>
      <c r="V523" s="83" t="s">
        <v>78</v>
      </c>
      <c r="W523" s="83" t="s">
        <v>78</v>
      </c>
      <c r="X523" s="83" t="s">
        <v>78</v>
      </c>
      <c r="Y523" s="83">
        <v>9160.2999999999993</v>
      </c>
      <c r="Z523" s="83" t="s">
        <v>78</v>
      </c>
      <c r="AA523" s="83" t="s">
        <v>78</v>
      </c>
      <c r="AB523" s="83" t="s">
        <v>78</v>
      </c>
      <c r="AC523" s="83">
        <v>27000</v>
      </c>
      <c r="AD523" s="83" t="s">
        <v>78</v>
      </c>
      <c r="AE523" s="83" t="s">
        <v>78</v>
      </c>
      <c r="AF523" s="83" t="s">
        <v>78</v>
      </c>
      <c r="AG523" s="83">
        <v>30000</v>
      </c>
      <c r="AH523" s="83" t="s">
        <v>78</v>
      </c>
      <c r="AI523" s="83" t="s">
        <v>78</v>
      </c>
      <c r="AJ523" s="132"/>
      <c r="AK523" s="132"/>
      <c r="AL523" s="132"/>
      <c r="AM523" s="132" t="s">
        <v>113</v>
      </c>
      <c r="AN523" s="132"/>
      <c r="AO523" s="132"/>
      <c r="AP523" s="132"/>
      <c r="AQ523" s="132"/>
      <c r="AR523" s="132"/>
      <c r="AS523" s="132"/>
      <c r="AT523" s="132"/>
      <c r="AU523" s="132"/>
      <c r="AV523" s="132"/>
      <c r="AW523" s="132"/>
      <c r="AX523" s="132"/>
      <c r="AY523" s="132"/>
      <c r="AZ523" s="132"/>
      <c r="BA523" s="132"/>
      <c r="BB523" s="132"/>
      <c r="BC523" s="132"/>
      <c r="BD523" s="132"/>
      <c r="BE523" s="132"/>
      <c r="BF523" s="132"/>
      <c r="BG523" s="132"/>
      <c r="BH523" s="132"/>
      <c r="BI523" s="132"/>
      <c r="BJ523" s="132"/>
      <c r="BK523" s="132"/>
      <c r="BL523" s="132"/>
      <c r="BM523" s="132" t="s">
        <v>113</v>
      </c>
      <c r="BN523" s="132"/>
      <c r="BO523" s="132"/>
      <c r="BP523" s="132"/>
      <c r="BQ523" s="132"/>
      <c r="BR523" s="132"/>
      <c r="BS523" s="132"/>
      <c r="BT523" s="132"/>
      <c r="BU523" s="132"/>
      <c r="BV523" s="132"/>
      <c r="BW523" s="132"/>
      <c r="BX523" s="132"/>
      <c r="BY523" s="132"/>
      <c r="BZ523" s="132"/>
    </row>
    <row r="524" spans="1:78" ht="45.75" customHeight="1">
      <c r="A524" s="134">
        <v>518</v>
      </c>
      <c r="B524" s="134" t="s">
        <v>1691</v>
      </c>
      <c r="C524" s="2">
        <v>42488</v>
      </c>
      <c r="D524" s="134" t="s">
        <v>446</v>
      </c>
      <c r="E524" s="134" t="s">
        <v>66</v>
      </c>
      <c r="F524" s="134" t="s">
        <v>492</v>
      </c>
      <c r="G524" s="3" t="s">
        <v>1985</v>
      </c>
      <c r="H524" s="2">
        <v>41824</v>
      </c>
      <c r="I524" s="3" t="s">
        <v>1986</v>
      </c>
      <c r="J524" s="134" t="s">
        <v>108</v>
      </c>
      <c r="K524" s="4" t="s">
        <v>1987</v>
      </c>
      <c r="L524" s="8" t="s">
        <v>76</v>
      </c>
      <c r="M524" s="83" t="s">
        <v>78</v>
      </c>
      <c r="N524" s="83">
        <v>789059</v>
      </c>
      <c r="O524" s="83" t="s">
        <v>78</v>
      </c>
      <c r="P524" s="83">
        <v>132200</v>
      </c>
      <c r="Q524" s="83">
        <v>113151</v>
      </c>
      <c r="R524" s="83" t="s">
        <v>78</v>
      </c>
      <c r="S524" s="83">
        <v>56600</v>
      </c>
      <c r="T524" s="83">
        <v>132200</v>
      </c>
      <c r="U524" s="83">
        <v>113151</v>
      </c>
      <c r="V524" s="83" t="s">
        <v>78</v>
      </c>
      <c r="W524" s="83">
        <v>56600</v>
      </c>
      <c r="X524" s="83">
        <v>132200</v>
      </c>
      <c r="Y524" s="83">
        <v>113151</v>
      </c>
      <c r="Z524" s="83" t="s">
        <v>78</v>
      </c>
      <c r="AA524" s="83">
        <v>56600</v>
      </c>
      <c r="AB524" s="83">
        <v>132200</v>
      </c>
      <c r="AC524" s="83">
        <v>113151</v>
      </c>
      <c r="AD524" s="83" t="s">
        <v>78</v>
      </c>
      <c r="AE524" s="83">
        <v>56600</v>
      </c>
      <c r="AF524" s="83">
        <v>132200</v>
      </c>
      <c r="AG524" s="83">
        <v>113151</v>
      </c>
      <c r="AH524" s="83" t="s">
        <v>78</v>
      </c>
      <c r="AI524" s="83">
        <v>56600</v>
      </c>
      <c r="AJ524" s="132" t="s">
        <v>113</v>
      </c>
      <c r="AK524" s="132" t="s">
        <v>113</v>
      </c>
      <c r="AL524" s="132" t="s">
        <v>113</v>
      </c>
      <c r="AM524" s="132" t="s">
        <v>113</v>
      </c>
      <c r="AN524" s="132" t="s">
        <v>113</v>
      </c>
      <c r="AO524" s="132"/>
      <c r="AP524" s="132"/>
      <c r="AQ524" s="132"/>
      <c r="AR524" s="132"/>
      <c r="AS524" s="132"/>
      <c r="AT524" s="132" t="s">
        <v>113</v>
      </c>
      <c r="AU524" s="132"/>
      <c r="AV524" s="132" t="s">
        <v>113</v>
      </c>
      <c r="AW524" s="132"/>
      <c r="AX524" s="132"/>
      <c r="AY524" s="132"/>
      <c r="AZ524" s="132"/>
      <c r="BA524" s="132" t="s">
        <v>113</v>
      </c>
      <c r="BB524" s="132"/>
      <c r="BC524" s="132"/>
      <c r="BD524" s="132"/>
      <c r="BE524" s="132"/>
      <c r="BF524" s="132"/>
      <c r="BG524" s="132"/>
      <c r="BH524" s="132"/>
      <c r="BI524" s="132"/>
      <c r="BJ524" s="132"/>
      <c r="BK524" s="132"/>
      <c r="BL524" s="132"/>
      <c r="BM524" s="132"/>
      <c r="BN524" s="132"/>
      <c r="BO524" s="132"/>
      <c r="BP524" s="132"/>
      <c r="BQ524" s="132"/>
      <c r="BR524" s="132"/>
      <c r="BS524" s="132"/>
      <c r="BT524" s="132"/>
      <c r="BU524" s="132"/>
      <c r="BV524" s="132"/>
      <c r="BW524" s="132"/>
      <c r="BX524" s="132"/>
      <c r="BY524" s="132"/>
      <c r="BZ524" s="132"/>
    </row>
    <row r="525" spans="1:78" ht="45.75" customHeight="1">
      <c r="A525" s="134">
        <v>519</v>
      </c>
      <c r="B525" s="134" t="s">
        <v>1691</v>
      </c>
      <c r="C525" s="2">
        <v>42488</v>
      </c>
      <c r="D525" s="134" t="s">
        <v>446</v>
      </c>
      <c r="E525" s="134" t="s">
        <v>66</v>
      </c>
      <c r="F525" s="134" t="s">
        <v>490</v>
      </c>
      <c r="G525" s="3" t="s">
        <v>1985</v>
      </c>
      <c r="H525" s="2">
        <v>41824</v>
      </c>
      <c r="I525" s="3" t="s">
        <v>1986</v>
      </c>
      <c r="J525" s="134" t="s">
        <v>108</v>
      </c>
      <c r="K525" s="4" t="s">
        <v>1987</v>
      </c>
      <c r="L525" s="8" t="s">
        <v>76</v>
      </c>
      <c r="M525" s="83" t="s">
        <v>78</v>
      </c>
      <c r="N525" s="83">
        <v>132271</v>
      </c>
      <c r="O525" s="83" t="s">
        <v>78</v>
      </c>
      <c r="P525" s="83">
        <v>97950</v>
      </c>
      <c r="Q525" s="83">
        <v>19344</v>
      </c>
      <c r="R525" s="83" t="s">
        <v>78</v>
      </c>
      <c r="S525" s="83">
        <v>25000</v>
      </c>
      <c r="T525" s="83">
        <v>97950</v>
      </c>
      <c r="U525" s="83">
        <v>19245</v>
      </c>
      <c r="V525" s="83" t="s">
        <v>78</v>
      </c>
      <c r="W525" s="83">
        <v>25000</v>
      </c>
      <c r="X525" s="83">
        <v>97950</v>
      </c>
      <c r="Y525" s="83">
        <v>19245</v>
      </c>
      <c r="Z525" s="83" t="s">
        <v>78</v>
      </c>
      <c r="AA525" s="83">
        <v>25000</v>
      </c>
      <c r="AB525" s="83">
        <v>97950</v>
      </c>
      <c r="AC525" s="83">
        <v>19225</v>
      </c>
      <c r="AD525" s="83" t="s">
        <v>78</v>
      </c>
      <c r="AE525" s="83">
        <v>25000</v>
      </c>
      <c r="AF525" s="83">
        <v>97950</v>
      </c>
      <c r="AG525" s="83">
        <v>19225</v>
      </c>
      <c r="AH525" s="83" t="s">
        <v>78</v>
      </c>
      <c r="AI525" s="83">
        <v>25000</v>
      </c>
      <c r="AJ525" s="132" t="s">
        <v>113</v>
      </c>
      <c r="AK525" s="132" t="s">
        <v>113</v>
      </c>
      <c r="AL525" s="132"/>
      <c r="AM525" s="132"/>
      <c r="AN525" s="132"/>
      <c r="AO525" s="132"/>
      <c r="AP525" s="132"/>
      <c r="AQ525" s="132"/>
      <c r="AR525" s="132"/>
      <c r="AS525" s="132"/>
      <c r="AT525" s="132"/>
      <c r="AU525" s="132"/>
      <c r="AV525" s="132"/>
      <c r="AW525" s="132"/>
      <c r="AX525" s="132"/>
      <c r="AY525" s="132"/>
      <c r="AZ525" s="132"/>
      <c r="BA525" s="132"/>
      <c r="BB525" s="132"/>
      <c r="BC525" s="132"/>
      <c r="BD525" s="132"/>
      <c r="BE525" s="132"/>
      <c r="BF525" s="132"/>
      <c r="BG525" s="132"/>
      <c r="BH525" s="132"/>
      <c r="BI525" s="132"/>
      <c r="BJ525" s="132"/>
      <c r="BK525" s="132" t="s">
        <v>113</v>
      </c>
      <c r="BL525" s="132" t="s">
        <v>113</v>
      </c>
      <c r="BM525" s="132" t="s">
        <v>113</v>
      </c>
      <c r="BN525" s="132" t="s">
        <v>113</v>
      </c>
      <c r="BO525" s="132"/>
      <c r="BP525" s="132"/>
      <c r="BQ525" s="132"/>
      <c r="BR525" s="132"/>
      <c r="BS525" s="132"/>
      <c r="BT525" s="132"/>
      <c r="BU525" s="132"/>
      <c r="BV525" s="132"/>
      <c r="BW525" s="132"/>
      <c r="BX525" s="132"/>
      <c r="BY525" s="132"/>
      <c r="BZ525" s="132"/>
    </row>
    <row r="526" spans="1:78" ht="45.75" customHeight="1">
      <c r="A526" s="134">
        <v>520</v>
      </c>
      <c r="B526" s="134" t="s">
        <v>1691</v>
      </c>
      <c r="C526" s="2">
        <v>42488</v>
      </c>
      <c r="D526" s="134" t="s">
        <v>446</v>
      </c>
      <c r="E526" s="134" t="s">
        <v>66</v>
      </c>
      <c r="F526" s="134" t="s">
        <v>466</v>
      </c>
      <c r="G526" s="3" t="s">
        <v>1985</v>
      </c>
      <c r="H526" s="2">
        <v>41824</v>
      </c>
      <c r="I526" s="3" t="s">
        <v>1986</v>
      </c>
      <c r="J526" s="134" t="s">
        <v>108</v>
      </c>
      <c r="K526" s="4" t="s">
        <v>1987</v>
      </c>
      <c r="L526" s="8" t="s">
        <v>76</v>
      </c>
      <c r="M526" s="83" t="s">
        <v>78</v>
      </c>
      <c r="N526" s="83">
        <v>34398</v>
      </c>
      <c r="O526" s="83" t="s">
        <v>78</v>
      </c>
      <c r="P526" s="83">
        <v>59700</v>
      </c>
      <c r="Q526" s="83">
        <v>5882</v>
      </c>
      <c r="R526" s="83" t="s">
        <v>78</v>
      </c>
      <c r="S526" s="83">
        <v>20000</v>
      </c>
      <c r="T526" s="83">
        <v>59700</v>
      </c>
      <c r="U526" s="83">
        <v>5882</v>
      </c>
      <c r="V526" s="83" t="s">
        <v>78</v>
      </c>
      <c r="W526" s="83">
        <v>20000</v>
      </c>
      <c r="X526" s="83">
        <v>59700</v>
      </c>
      <c r="Y526" s="83">
        <v>5584</v>
      </c>
      <c r="Z526" s="83" t="s">
        <v>78</v>
      </c>
      <c r="AA526" s="83">
        <v>20000</v>
      </c>
      <c r="AB526" s="83">
        <v>59700</v>
      </c>
      <c r="AC526" s="83">
        <v>5584</v>
      </c>
      <c r="AD526" s="83" t="s">
        <v>78</v>
      </c>
      <c r="AE526" s="83">
        <v>20000</v>
      </c>
      <c r="AF526" s="83">
        <v>59700</v>
      </c>
      <c r="AG526" s="83">
        <v>5584</v>
      </c>
      <c r="AH526" s="83" t="s">
        <v>78</v>
      </c>
      <c r="AI526" s="83">
        <v>20000</v>
      </c>
      <c r="AJ526" s="132"/>
      <c r="AK526" s="132" t="s">
        <v>113</v>
      </c>
      <c r="AL526" s="132"/>
      <c r="AM526" s="132"/>
      <c r="AN526" s="132"/>
      <c r="AO526" s="132"/>
      <c r="AP526" s="132"/>
      <c r="AQ526" s="132"/>
      <c r="AR526" s="132"/>
      <c r="AS526" s="132"/>
      <c r="AT526" s="132"/>
      <c r="AU526" s="132"/>
      <c r="AV526" s="132"/>
      <c r="AW526" s="132"/>
      <c r="AX526" s="132"/>
      <c r="AY526" s="132"/>
      <c r="AZ526" s="132"/>
      <c r="BA526" s="132"/>
      <c r="BB526" s="132"/>
      <c r="BC526" s="132"/>
      <c r="BD526" s="132"/>
      <c r="BE526" s="132"/>
      <c r="BF526" s="132"/>
      <c r="BG526" s="132"/>
      <c r="BH526" s="132"/>
      <c r="BI526" s="132"/>
      <c r="BJ526" s="132"/>
      <c r="BK526" s="132"/>
      <c r="BL526" s="132"/>
      <c r="BM526" s="132" t="s">
        <v>113</v>
      </c>
      <c r="BN526" s="132"/>
      <c r="BO526" s="132"/>
      <c r="BP526" s="132"/>
      <c r="BQ526" s="132"/>
      <c r="BR526" s="132"/>
      <c r="BS526" s="132"/>
      <c r="BT526" s="132"/>
      <c r="BU526" s="132"/>
      <c r="BV526" s="132"/>
      <c r="BW526" s="132"/>
      <c r="BX526" s="132"/>
      <c r="BY526" s="132"/>
      <c r="BZ526" s="132"/>
    </row>
    <row r="527" spans="1:78" ht="45.75" customHeight="1">
      <c r="A527" s="134">
        <v>521</v>
      </c>
      <c r="B527" s="134" t="s">
        <v>1691</v>
      </c>
      <c r="C527" s="2">
        <v>42488</v>
      </c>
      <c r="D527" s="134" t="s">
        <v>446</v>
      </c>
      <c r="E527" s="134" t="s">
        <v>66</v>
      </c>
      <c r="F527" s="134" t="s">
        <v>464</v>
      </c>
      <c r="G527" s="3" t="s">
        <v>1985</v>
      </c>
      <c r="H527" s="2">
        <v>41824</v>
      </c>
      <c r="I527" s="3" t="s">
        <v>1986</v>
      </c>
      <c r="J527" s="134" t="s">
        <v>108</v>
      </c>
      <c r="K527" s="4" t="s">
        <v>1987</v>
      </c>
      <c r="L527" s="8" t="s">
        <v>76</v>
      </c>
      <c r="M527" s="83" t="s">
        <v>78</v>
      </c>
      <c r="N527" s="83">
        <v>895120</v>
      </c>
      <c r="O527" s="83" t="s">
        <v>78</v>
      </c>
      <c r="P527" s="83">
        <v>183500</v>
      </c>
      <c r="Q527" s="83">
        <v>131900</v>
      </c>
      <c r="R527" s="83" t="s">
        <v>78</v>
      </c>
      <c r="S527" s="83">
        <v>129000</v>
      </c>
      <c r="T527" s="83">
        <v>183500</v>
      </c>
      <c r="U527" s="83">
        <v>131900</v>
      </c>
      <c r="V527" s="83" t="s">
        <v>78</v>
      </c>
      <c r="W527" s="83">
        <v>129000</v>
      </c>
      <c r="X527" s="83">
        <v>183500</v>
      </c>
      <c r="Y527" s="83">
        <v>131900</v>
      </c>
      <c r="Z527" s="83" t="s">
        <v>78</v>
      </c>
      <c r="AA527" s="83">
        <v>129000</v>
      </c>
      <c r="AB527" s="83">
        <v>183500</v>
      </c>
      <c r="AC527" s="83">
        <v>132000</v>
      </c>
      <c r="AD527" s="83" t="s">
        <v>78</v>
      </c>
      <c r="AE527" s="83">
        <v>129000</v>
      </c>
      <c r="AF527" s="83">
        <v>183500</v>
      </c>
      <c r="AG527" s="83">
        <v>132120</v>
      </c>
      <c r="AH527" s="83" t="s">
        <v>78</v>
      </c>
      <c r="AI527" s="83">
        <v>129000</v>
      </c>
      <c r="AJ527" s="132" t="s">
        <v>113</v>
      </c>
      <c r="AK527" s="132" t="s">
        <v>113</v>
      </c>
      <c r="AL527" s="132"/>
      <c r="AM527" s="132"/>
      <c r="AN527" s="132"/>
      <c r="AO527" s="132" t="s">
        <v>113</v>
      </c>
      <c r="AP527" s="132"/>
      <c r="AQ527" s="132"/>
      <c r="AR527" s="132"/>
      <c r="AS527" s="132" t="s">
        <v>113</v>
      </c>
      <c r="AT527" s="132"/>
      <c r="AU527" s="132"/>
      <c r="AV527" s="132"/>
      <c r="AW527" s="132"/>
      <c r="AX527" s="132"/>
      <c r="AY527" s="132"/>
      <c r="AZ527" s="132"/>
      <c r="BA527" s="132"/>
      <c r="BB527" s="132"/>
      <c r="BC527" s="132"/>
      <c r="BD527" s="132"/>
      <c r="BE527" s="132"/>
      <c r="BF527" s="132"/>
      <c r="BG527" s="132"/>
      <c r="BH527" s="132"/>
      <c r="BI527" s="132"/>
      <c r="BJ527" s="132"/>
      <c r="BK527" s="132"/>
      <c r="BL527" s="132"/>
      <c r="BM527" s="132"/>
      <c r="BN527" s="132"/>
      <c r="BO527" s="132"/>
      <c r="BP527" s="132"/>
      <c r="BQ527" s="132"/>
      <c r="BR527" s="132"/>
      <c r="BS527" s="132"/>
      <c r="BT527" s="132"/>
      <c r="BU527" s="132"/>
      <c r="BV527" s="132"/>
      <c r="BW527" s="132"/>
      <c r="BX527" s="132"/>
      <c r="BY527" s="132"/>
      <c r="BZ527" s="132"/>
    </row>
    <row r="528" spans="1:78" ht="45.75" customHeight="1">
      <c r="A528" s="134">
        <v>522</v>
      </c>
      <c r="B528" s="134" t="s">
        <v>1691</v>
      </c>
      <c r="C528" s="2">
        <v>42488</v>
      </c>
      <c r="D528" s="134" t="s">
        <v>446</v>
      </c>
      <c r="E528" s="134" t="s">
        <v>66</v>
      </c>
      <c r="F528" s="134" t="s">
        <v>462</v>
      </c>
      <c r="G528" s="3" t="s">
        <v>1985</v>
      </c>
      <c r="H528" s="2">
        <v>41824</v>
      </c>
      <c r="I528" s="3" t="s">
        <v>1986</v>
      </c>
      <c r="J528" s="134" t="s">
        <v>108</v>
      </c>
      <c r="K528" s="4" t="s">
        <v>1987</v>
      </c>
      <c r="L528" s="8" t="s">
        <v>76</v>
      </c>
      <c r="M528" s="83" t="s">
        <v>78</v>
      </c>
      <c r="N528" s="83">
        <v>17455.5</v>
      </c>
      <c r="O528" s="83" t="s">
        <v>78</v>
      </c>
      <c r="P528" s="83">
        <v>24000</v>
      </c>
      <c r="Q528" s="83">
        <v>1698.7</v>
      </c>
      <c r="R528" s="83" t="s">
        <v>78</v>
      </c>
      <c r="S528" s="83">
        <v>10000</v>
      </c>
      <c r="T528" s="83">
        <v>24000</v>
      </c>
      <c r="U528" s="83">
        <v>2136.5</v>
      </c>
      <c r="V528" s="83" t="s">
        <v>78</v>
      </c>
      <c r="W528" s="83">
        <v>10000</v>
      </c>
      <c r="X528" s="83">
        <v>24000</v>
      </c>
      <c r="Y528" s="83">
        <v>2574.3000000000002</v>
      </c>
      <c r="Z528" s="83" t="s">
        <v>78</v>
      </c>
      <c r="AA528" s="83">
        <v>10000</v>
      </c>
      <c r="AB528" s="83">
        <v>24000</v>
      </c>
      <c r="AC528" s="83">
        <v>3012.1</v>
      </c>
      <c r="AD528" s="83" t="s">
        <v>78</v>
      </c>
      <c r="AE528" s="83">
        <v>10000</v>
      </c>
      <c r="AF528" s="83">
        <v>24000</v>
      </c>
      <c r="AG528" s="83">
        <v>3449.9</v>
      </c>
      <c r="AH528" s="83" t="s">
        <v>78</v>
      </c>
      <c r="AI528" s="83">
        <v>10000</v>
      </c>
      <c r="AJ528" s="132"/>
      <c r="AK528" s="132" t="s">
        <v>113</v>
      </c>
      <c r="AL528" s="132"/>
      <c r="AM528" s="132"/>
      <c r="AN528" s="132"/>
      <c r="AO528" s="132"/>
      <c r="AP528" s="132"/>
      <c r="AQ528" s="132"/>
      <c r="AR528" s="132"/>
      <c r="AS528" s="132"/>
      <c r="AT528" s="132"/>
      <c r="AU528" s="132"/>
      <c r="AV528" s="132"/>
      <c r="AW528" s="132"/>
      <c r="AX528" s="132"/>
      <c r="AY528" s="132"/>
      <c r="AZ528" s="132"/>
      <c r="BA528" s="132"/>
      <c r="BB528" s="132"/>
      <c r="BC528" s="132"/>
      <c r="BD528" s="132"/>
      <c r="BE528" s="132"/>
      <c r="BF528" s="132"/>
      <c r="BG528" s="132"/>
      <c r="BH528" s="132"/>
      <c r="BI528" s="132"/>
      <c r="BJ528" s="132"/>
      <c r="BK528" s="132"/>
      <c r="BL528" s="132"/>
      <c r="BM528" s="132"/>
      <c r="BN528" s="132"/>
      <c r="BO528" s="132"/>
      <c r="BP528" s="132"/>
      <c r="BQ528" s="132"/>
      <c r="BR528" s="132"/>
      <c r="BS528" s="132"/>
      <c r="BT528" s="132"/>
      <c r="BU528" s="132"/>
      <c r="BV528" s="132"/>
      <c r="BW528" s="132"/>
      <c r="BX528" s="132"/>
      <c r="BY528" s="132"/>
      <c r="BZ528" s="132"/>
    </row>
    <row r="529" spans="1:78" ht="45.75" customHeight="1">
      <c r="A529" s="134">
        <v>523</v>
      </c>
      <c r="B529" s="134" t="s">
        <v>1691</v>
      </c>
      <c r="C529" s="2">
        <v>42488</v>
      </c>
      <c r="D529" s="134" t="s">
        <v>446</v>
      </c>
      <c r="E529" s="134" t="s">
        <v>66</v>
      </c>
      <c r="F529" s="134" t="s">
        <v>1988</v>
      </c>
      <c r="G529" s="3" t="s">
        <v>1985</v>
      </c>
      <c r="H529" s="2">
        <v>41824</v>
      </c>
      <c r="I529" s="3" t="s">
        <v>1986</v>
      </c>
      <c r="J529" s="134" t="s">
        <v>108</v>
      </c>
      <c r="K529" s="4" t="s">
        <v>1987</v>
      </c>
      <c r="L529" s="8" t="s">
        <v>76</v>
      </c>
      <c r="M529" s="83" t="s">
        <v>78</v>
      </c>
      <c r="N529" s="83">
        <v>4451278</v>
      </c>
      <c r="O529" s="83" t="s">
        <v>78</v>
      </c>
      <c r="P529" s="83">
        <v>249990.72</v>
      </c>
      <c r="Q529" s="83">
        <v>41678.800000000003</v>
      </c>
      <c r="R529" s="83" t="s">
        <v>78</v>
      </c>
      <c r="S529" s="83">
        <v>99190</v>
      </c>
      <c r="T529" s="83">
        <v>316674.90000000002</v>
      </c>
      <c r="U529" s="83">
        <v>52817.5</v>
      </c>
      <c r="V529" s="83" t="s">
        <v>78</v>
      </c>
      <c r="W529" s="83">
        <v>184210</v>
      </c>
      <c r="X529" s="83">
        <v>330126.19</v>
      </c>
      <c r="Y529" s="83">
        <v>279261.24</v>
      </c>
      <c r="Z529" s="83" t="s">
        <v>78</v>
      </c>
      <c r="AA529" s="83">
        <v>651609.56000000006</v>
      </c>
      <c r="AB529" s="83">
        <v>332528.19</v>
      </c>
      <c r="AC529" s="83">
        <v>280731.24</v>
      </c>
      <c r="AD529" s="83" t="s">
        <v>78</v>
      </c>
      <c r="AE529" s="83">
        <v>655039.56000000006</v>
      </c>
      <c r="AF529" s="83">
        <v>342316.42</v>
      </c>
      <c r="AG529" s="83">
        <v>289295.46000000002</v>
      </c>
      <c r="AH529" s="83" t="s">
        <v>78</v>
      </c>
      <c r="AI529" s="83">
        <v>675022.74</v>
      </c>
      <c r="AJ529" s="132"/>
      <c r="AK529" s="132"/>
      <c r="AL529" s="132"/>
      <c r="AM529" s="132"/>
      <c r="AN529" s="132" t="s">
        <v>113</v>
      </c>
      <c r="AO529" s="132"/>
      <c r="AP529" s="132"/>
      <c r="AQ529" s="132"/>
      <c r="AR529" s="132"/>
      <c r="AS529" s="132" t="s">
        <v>113</v>
      </c>
      <c r="AT529" s="132"/>
      <c r="AU529" s="132"/>
      <c r="AV529" s="132"/>
      <c r="AW529" s="132"/>
      <c r="AX529" s="132"/>
      <c r="AY529" s="132"/>
      <c r="AZ529" s="132"/>
      <c r="BA529" s="132"/>
      <c r="BB529" s="132"/>
      <c r="BC529" s="132"/>
      <c r="BD529" s="132"/>
      <c r="BE529" s="132"/>
      <c r="BF529" s="132"/>
      <c r="BG529" s="132"/>
      <c r="BH529" s="132"/>
      <c r="BI529" s="132"/>
      <c r="BJ529" s="132"/>
      <c r="BK529" s="132"/>
      <c r="BL529" s="132"/>
      <c r="BM529" s="132"/>
      <c r="BN529" s="132"/>
      <c r="BO529" s="132"/>
      <c r="BP529" s="132"/>
      <c r="BQ529" s="132"/>
      <c r="BR529" s="132"/>
      <c r="BS529" s="132"/>
      <c r="BT529" s="132"/>
      <c r="BU529" s="132"/>
      <c r="BV529" s="132"/>
      <c r="BW529" s="132"/>
      <c r="BX529" s="132"/>
      <c r="BY529" s="132"/>
      <c r="BZ529" s="132"/>
    </row>
    <row r="530" spans="1:78" ht="45.75" customHeight="1">
      <c r="A530" s="134">
        <v>524</v>
      </c>
      <c r="B530" s="134" t="s">
        <v>1696</v>
      </c>
      <c r="C530" s="2">
        <v>42488</v>
      </c>
      <c r="D530" s="134" t="s">
        <v>446</v>
      </c>
      <c r="E530" s="134" t="s">
        <v>66</v>
      </c>
      <c r="F530" s="134" t="s">
        <v>492</v>
      </c>
      <c r="G530" s="3" t="s">
        <v>1989</v>
      </c>
      <c r="H530" s="2">
        <v>41621</v>
      </c>
      <c r="I530" s="3" t="s">
        <v>1990</v>
      </c>
      <c r="J530" s="134" t="s">
        <v>108</v>
      </c>
      <c r="K530" s="4" t="s">
        <v>1991</v>
      </c>
      <c r="L530" s="8" t="s">
        <v>76</v>
      </c>
      <c r="M530" s="83">
        <v>3359005</v>
      </c>
      <c r="N530" s="83">
        <v>1204735.3</v>
      </c>
      <c r="O530" s="83" t="s">
        <v>78</v>
      </c>
      <c r="P530" s="83">
        <v>463160</v>
      </c>
      <c r="Q530" s="83">
        <v>171516</v>
      </c>
      <c r="R530" s="83" t="s">
        <v>78</v>
      </c>
      <c r="S530" s="83" t="s">
        <v>78</v>
      </c>
      <c r="T530" s="83">
        <v>496180</v>
      </c>
      <c r="U530" s="83">
        <v>187833</v>
      </c>
      <c r="V530" s="83" t="s">
        <v>78</v>
      </c>
      <c r="W530" s="83" t="s">
        <v>78</v>
      </c>
      <c r="X530" s="83">
        <v>523800</v>
      </c>
      <c r="Y530" s="83">
        <v>187806</v>
      </c>
      <c r="Z530" s="83" t="s">
        <v>78</v>
      </c>
      <c r="AA530" s="83" t="s">
        <v>78</v>
      </c>
      <c r="AB530" s="83">
        <v>533680</v>
      </c>
      <c r="AC530" s="83">
        <v>190675</v>
      </c>
      <c r="AD530" s="83" t="s">
        <v>78</v>
      </c>
      <c r="AE530" s="83" t="s">
        <v>78</v>
      </c>
      <c r="AF530" s="83">
        <v>560950</v>
      </c>
      <c r="AG530" s="83">
        <v>192617</v>
      </c>
      <c r="AH530" s="83" t="s">
        <v>78</v>
      </c>
      <c r="AI530" s="83" t="s">
        <v>78</v>
      </c>
      <c r="AJ530" s="132" t="s">
        <v>113</v>
      </c>
      <c r="AK530" s="132" t="s">
        <v>113</v>
      </c>
      <c r="AL530" s="132" t="s">
        <v>113</v>
      </c>
      <c r="AM530" s="132"/>
      <c r="AN530" s="132"/>
      <c r="AO530" s="132"/>
      <c r="AP530" s="132"/>
      <c r="AQ530" s="132"/>
      <c r="AR530" s="132"/>
      <c r="AS530" s="132"/>
      <c r="AT530" s="132" t="s">
        <v>113</v>
      </c>
      <c r="AU530" s="132"/>
      <c r="AV530" s="132" t="s">
        <v>113</v>
      </c>
      <c r="AW530" s="132" t="s">
        <v>113</v>
      </c>
      <c r="AX530" s="132"/>
      <c r="AY530" s="132"/>
      <c r="AZ530" s="132"/>
      <c r="BA530" s="132"/>
      <c r="BB530" s="132"/>
      <c r="BC530" s="132"/>
      <c r="BD530" s="132"/>
      <c r="BE530" s="132"/>
      <c r="BF530" s="132"/>
      <c r="BG530" s="132"/>
      <c r="BH530" s="132"/>
      <c r="BI530" s="132"/>
      <c r="BJ530" s="132"/>
      <c r="BK530" s="132"/>
      <c r="BL530" s="132"/>
      <c r="BM530" s="132"/>
      <c r="BN530" s="132"/>
      <c r="BO530" s="132"/>
      <c r="BP530" s="132"/>
      <c r="BQ530" s="132"/>
      <c r="BR530" s="132"/>
      <c r="BS530" s="132"/>
      <c r="BT530" s="132"/>
      <c r="BU530" s="132"/>
      <c r="BV530" s="132"/>
      <c r="BW530" s="132"/>
      <c r="BX530" s="132"/>
      <c r="BY530" s="132"/>
      <c r="BZ530" s="132"/>
    </row>
    <row r="531" spans="1:78" ht="45.75" customHeight="1">
      <c r="A531" s="134">
        <v>525</v>
      </c>
      <c r="B531" s="134" t="s">
        <v>1696</v>
      </c>
      <c r="C531" s="2">
        <v>42488</v>
      </c>
      <c r="D531" s="134" t="s">
        <v>446</v>
      </c>
      <c r="E531" s="134" t="s">
        <v>66</v>
      </c>
      <c r="F531" s="134" t="s">
        <v>1992</v>
      </c>
      <c r="G531" s="3" t="s">
        <v>1989</v>
      </c>
      <c r="H531" s="2">
        <v>41621</v>
      </c>
      <c r="I531" s="3" t="s">
        <v>1990</v>
      </c>
      <c r="J531" s="134" t="s">
        <v>108</v>
      </c>
      <c r="K531" s="4" t="s">
        <v>1991</v>
      </c>
      <c r="L531" s="8" t="s">
        <v>76</v>
      </c>
      <c r="M531" s="83">
        <v>806000</v>
      </c>
      <c r="N531" s="83">
        <v>201500</v>
      </c>
      <c r="O531" s="83" t="s">
        <v>78</v>
      </c>
      <c r="P531" s="83">
        <v>102000</v>
      </c>
      <c r="Q531" s="83">
        <v>25500</v>
      </c>
      <c r="R531" s="83" t="s">
        <v>78</v>
      </c>
      <c r="S531" s="83" t="s">
        <v>78</v>
      </c>
      <c r="T531" s="83">
        <v>138000</v>
      </c>
      <c r="U531" s="83">
        <v>34500</v>
      </c>
      <c r="V531" s="83" t="s">
        <v>78</v>
      </c>
      <c r="W531" s="83" t="s">
        <v>78</v>
      </c>
      <c r="X531" s="83">
        <v>166000</v>
      </c>
      <c r="Y531" s="83">
        <v>41500</v>
      </c>
      <c r="Z531" s="83" t="s">
        <v>78</v>
      </c>
      <c r="AA531" s="83" t="s">
        <v>78</v>
      </c>
      <c r="AB531" s="83">
        <v>174000</v>
      </c>
      <c r="AC531" s="83">
        <v>43500</v>
      </c>
      <c r="AD531" s="83" t="s">
        <v>78</v>
      </c>
      <c r="AE531" s="83" t="s">
        <v>78</v>
      </c>
      <c r="AF531" s="83">
        <v>174000</v>
      </c>
      <c r="AG531" s="83">
        <v>43500</v>
      </c>
      <c r="AH531" s="83" t="s">
        <v>78</v>
      </c>
      <c r="AI531" s="83" t="s">
        <v>78</v>
      </c>
      <c r="AJ531" s="132"/>
      <c r="AK531" s="132"/>
      <c r="AL531" s="132"/>
      <c r="AM531" s="132"/>
      <c r="AN531" s="132"/>
      <c r="AO531" s="132"/>
      <c r="AP531" s="132"/>
      <c r="AQ531" s="132"/>
      <c r="AR531" s="132"/>
      <c r="AS531" s="132"/>
      <c r="AT531" s="132"/>
      <c r="AU531" s="132"/>
      <c r="AV531" s="132"/>
      <c r="AW531" s="132"/>
      <c r="AX531" s="132" t="s">
        <v>113</v>
      </c>
      <c r="AY531" s="132" t="s">
        <v>113</v>
      </c>
      <c r="AZ531" s="132"/>
      <c r="BA531" s="132"/>
      <c r="BB531" s="132"/>
      <c r="BC531" s="132"/>
      <c r="BD531" s="132"/>
      <c r="BE531" s="132"/>
      <c r="BF531" s="132"/>
      <c r="BG531" s="132"/>
      <c r="BH531" s="132"/>
      <c r="BI531" s="132"/>
      <c r="BJ531" s="132"/>
      <c r="BK531" s="132"/>
      <c r="BL531" s="132"/>
      <c r="BM531" s="132"/>
      <c r="BN531" s="132"/>
      <c r="BO531" s="132"/>
      <c r="BP531" s="132"/>
      <c r="BQ531" s="132"/>
      <c r="BR531" s="132"/>
      <c r="BS531" s="132"/>
      <c r="BT531" s="132"/>
      <c r="BU531" s="132"/>
      <c r="BV531" s="132"/>
      <c r="BW531" s="132"/>
      <c r="BX531" s="132"/>
      <c r="BY531" s="132"/>
      <c r="BZ531" s="132"/>
    </row>
    <row r="532" spans="1:78" ht="45.75" customHeight="1">
      <c r="A532" s="134">
        <v>526</v>
      </c>
      <c r="B532" s="134" t="s">
        <v>1696</v>
      </c>
      <c r="C532" s="2">
        <v>42488</v>
      </c>
      <c r="D532" s="134" t="s">
        <v>446</v>
      </c>
      <c r="E532" s="134" t="s">
        <v>66</v>
      </c>
      <c r="F532" s="134" t="s">
        <v>1993</v>
      </c>
      <c r="G532" s="3" t="s">
        <v>1989</v>
      </c>
      <c r="H532" s="2">
        <v>41621</v>
      </c>
      <c r="I532" s="3" t="s">
        <v>1990</v>
      </c>
      <c r="J532" s="134" t="s">
        <v>108</v>
      </c>
      <c r="K532" s="4" t="s">
        <v>1991</v>
      </c>
      <c r="L532" s="8" t="s">
        <v>76</v>
      </c>
      <c r="M532" s="83">
        <v>2490998.5</v>
      </c>
      <c r="N532" s="83">
        <v>1012518</v>
      </c>
      <c r="O532" s="83" t="s">
        <v>78</v>
      </c>
      <c r="P532" s="83">
        <v>459800</v>
      </c>
      <c r="Q532" s="83">
        <v>199700</v>
      </c>
      <c r="R532" s="83" t="s">
        <v>78</v>
      </c>
      <c r="S532" s="83" t="s">
        <v>78</v>
      </c>
      <c r="T532" s="83">
        <v>508800</v>
      </c>
      <c r="U532" s="83">
        <v>232000</v>
      </c>
      <c r="V532" s="83" t="s">
        <v>78</v>
      </c>
      <c r="W532" s="83" t="s">
        <v>78</v>
      </c>
      <c r="X532" s="83">
        <v>452400</v>
      </c>
      <c r="Y532" s="83">
        <v>165000</v>
      </c>
      <c r="Z532" s="83" t="s">
        <v>78</v>
      </c>
      <c r="AA532" s="83" t="s">
        <v>78</v>
      </c>
      <c r="AB532" s="83">
        <v>405000</v>
      </c>
      <c r="AC532" s="83">
        <v>149300</v>
      </c>
      <c r="AD532" s="83" t="s">
        <v>78</v>
      </c>
      <c r="AE532" s="83" t="s">
        <v>78</v>
      </c>
      <c r="AF532" s="83">
        <v>400000</v>
      </c>
      <c r="AG532" s="83">
        <v>147000</v>
      </c>
      <c r="AH532" s="83" t="s">
        <v>78</v>
      </c>
      <c r="AI532" s="83" t="s">
        <v>78</v>
      </c>
      <c r="AJ532" s="132"/>
      <c r="AK532" s="132"/>
      <c r="AL532" s="132"/>
      <c r="AM532" s="132"/>
      <c r="AN532" s="132" t="s">
        <v>113</v>
      </c>
      <c r="AO532" s="132"/>
      <c r="AP532" s="132"/>
      <c r="AQ532" s="132"/>
      <c r="AR532" s="132"/>
      <c r="AS532" s="132"/>
      <c r="AT532" s="132"/>
      <c r="AU532" s="132"/>
      <c r="AV532" s="132"/>
      <c r="AW532" s="132"/>
      <c r="AX532" s="132"/>
      <c r="AY532" s="132"/>
      <c r="AZ532" s="132"/>
      <c r="BA532" s="132"/>
      <c r="BB532" s="132"/>
      <c r="BC532" s="132"/>
      <c r="BD532" s="132"/>
      <c r="BE532" s="132"/>
      <c r="BF532" s="132"/>
      <c r="BG532" s="132"/>
      <c r="BH532" s="132"/>
      <c r="BI532" s="132"/>
      <c r="BJ532" s="132"/>
      <c r="BK532" s="132"/>
      <c r="BL532" s="132"/>
      <c r="BM532" s="132"/>
      <c r="BN532" s="132"/>
      <c r="BO532" s="132"/>
      <c r="BP532" s="132"/>
      <c r="BQ532" s="132"/>
      <c r="BR532" s="132"/>
      <c r="BS532" s="132"/>
      <c r="BT532" s="132"/>
      <c r="BU532" s="132"/>
      <c r="BV532" s="132"/>
      <c r="BW532" s="132"/>
      <c r="BX532" s="132"/>
      <c r="BY532" s="132"/>
      <c r="BZ532" s="132"/>
    </row>
    <row r="533" spans="1:78" ht="45.75" customHeight="1">
      <c r="A533" s="134">
        <v>527</v>
      </c>
      <c r="B533" s="134" t="s">
        <v>1696</v>
      </c>
      <c r="C533" s="2">
        <v>42488</v>
      </c>
      <c r="D533" s="134" t="s">
        <v>446</v>
      </c>
      <c r="E533" s="134" t="s">
        <v>66</v>
      </c>
      <c r="F533" s="134" t="s">
        <v>490</v>
      </c>
      <c r="G533" s="3" t="s">
        <v>1989</v>
      </c>
      <c r="H533" s="2">
        <v>41621</v>
      </c>
      <c r="I533" s="3" t="s">
        <v>1990</v>
      </c>
      <c r="J533" s="134" t="s">
        <v>108</v>
      </c>
      <c r="K533" s="4" t="s">
        <v>1991</v>
      </c>
      <c r="L533" s="8" t="s">
        <v>76</v>
      </c>
      <c r="M533" s="83">
        <v>4206280.0999999996</v>
      </c>
      <c r="N533" s="83">
        <v>2647381</v>
      </c>
      <c r="O533" s="83" t="s">
        <v>78</v>
      </c>
      <c r="P533" s="83">
        <v>575344</v>
      </c>
      <c r="Q533" s="83">
        <v>390472</v>
      </c>
      <c r="R533" s="83" t="s">
        <v>78</v>
      </c>
      <c r="S533" s="83" t="s">
        <v>78</v>
      </c>
      <c r="T533" s="83">
        <v>603470</v>
      </c>
      <c r="U533" s="83">
        <v>423630</v>
      </c>
      <c r="V533" s="83" t="s">
        <v>78</v>
      </c>
      <c r="W533" s="83" t="s">
        <v>78</v>
      </c>
      <c r="X533" s="83">
        <v>632403</v>
      </c>
      <c r="Y533" s="83">
        <v>456827</v>
      </c>
      <c r="Z533" s="83" t="s">
        <v>78</v>
      </c>
      <c r="AA533" s="83" t="s">
        <v>78</v>
      </c>
      <c r="AB533" s="83">
        <v>658150</v>
      </c>
      <c r="AC533" s="83">
        <v>486040</v>
      </c>
      <c r="AD533" s="83" t="s">
        <v>78</v>
      </c>
      <c r="AE533" s="83" t="s">
        <v>78</v>
      </c>
      <c r="AF533" s="83">
        <v>663030</v>
      </c>
      <c r="AG533" s="83">
        <v>513060</v>
      </c>
      <c r="AH533" s="83" t="s">
        <v>78</v>
      </c>
      <c r="AI533" s="83" t="s">
        <v>78</v>
      </c>
      <c r="AJ533" s="132" t="s">
        <v>113</v>
      </c>
      <c r="AK533" s="132" t="s">
        <v>113</v>
      </c>
      <c r="AL533" s="132" t="s">
        <v>113</v>
      </c>
      <c r="AM533" s="132"/>
      <c r="AN533" s="132"/>
      <c r="AO533" s="132"/>
      <c r="AP533" s="132"/>
      <c r="AQ533" s="132"/>
      <c r="AR533" s="132"/>
      <c r="AS533" s="132"/>
      <c r="AT533" s="132"/>
      <c r="AU533" s="132"/>
      <c r="AV533" s="132"/>
      <c r="AW533" s="132"/>
      <c r="AX533" s="132"/>
      <c r="AY533" s="132"/>
      <c r="AZ533" s="132"/>
      <c r="BA533" s="132"/>
      <c r="BB533" s="132"/>
      <c r="BC533" s="132"/>
      <c r="BD533" s="132"/>
      <c r="BE533" s="132"/>
      <c r="BF533" s="132"/>
      <c r="BG533" s="132"/>
      <c r="BH533" s="132"/>
      <c r="BI533" s="132"/>
      <c r="BJ533" s="132"/>
      <c r="BK533" s="132" t="s">
        <v>113</v>
      </c>
      <c r="BL533" s="132" t="s">
        <v>113</v>
      </c>
      <c r="BM533" s="132"/>
      <c r="BN533" s="132" t="s">
        <v>113</v>
      </c>
      <c r="BO533" s="132"/>
      <c r="BP533" s="132"/>
      <c r="BQ533" s="132"/>
      <c r="BR533" s="132" t="s">
        <v>113</v>
      </c>
      <c r="BS533" s="132"/>
      <c r="BT533" s="132"/>
      <c r="BU533" s="132"/>
      <c r="BV533" s="132"/>
      <c r="BW533" s="132"/>
      <c r="BX533" s="132"/>
      <c r="BY533" s="132"/>
      <c r="BZ533" s="132"/>
    </row>
    <row r="534" spans="1:78" ht="45.75" customHeight="1">
      <c r="A534" s="134">
        <v>528</v>
      </c>
      <c r="B534" s="134" t="s">
        <v>1696</v>
      </c>
      <c r="C534" s="2">
        <v>42488</v>
      </c>
      <c r="D534" s="134" t="s">
        <v>446</v>
      </c>
      <c r="E534" s="134" t="s">
        <v>66</v>
      </c>
      <c r="F534" s="134" t="s">
        <v>466</v>
      </c>
      <c r="G534" s="3" t="s">
        <v>1989</v>
      </c>
      <c r="H534" s="2">
        <v>41621</v>
      </c>
      <c r="I534" s="3" t="s">
        <v>1990</v>
      </c>
      <c r="J534" s="134" t="s">
        <v>108</v>
      </c>
      <c r="K534" s="4" t="s">
        <v>1991</v>
      </c>
      <c r="L534" s="8" t="s">
        <v>76</v>
      </c>
      <c r="M534" s="83">
        <v>27695.8</v>
      </c>
      <c r="N534" s="83">
        <v>81418.3</v>
      </c>
      <c r="O534" s="83" t="s">
        <v>78</v>
      </c>
      <c r="P534" s="83">
        <v>1500</v>
      </c>
      <c r="Q534" s="83">
        <v>9780</v>
      </c>
      <c r="R534" s="83" t="s">
        <v>78</v>
      </c>
      <c r="S534" s="83" t="s">
        <v>78</v>
      </c>
      <c r="T534" s="83">
        <v>1400</v>
      </c>
      <c r="U534" s="83">
        <v>10916</v>
      </c>
      <c r="V534" s="83" t="s">
        <v>78</v>
      </c>
      <c r="W534" s="83" t="s">
        <v>78</v>
      </c>
      <c r="X534" s="83">
        <v>1400</v>
      </c>
      <c r="Y534" s="83">
        <v>12355</v>
      </c>
      <c r="Z534" s="83" t="s">
        <v>78</v>
      </c>
      <c r="AA534" s="83" t="s">
        <v>78</v>
      </c>
      <c r="AB534" s="83">
        <v>1300</v>
      </c>
      <c r="AC534" s="83">
        <v>13775</v>
      </c>
      <c r="AD534" s="83" t="s">
        <v>78</v>
      </c>
      <c r="AE534" s="83" t="s">
        <v>78</v>
      </c>
      <c r="AF534" s="83">
        <v>1300</v>
      </c>
      <c r="AG534" s="83">
        <v>15350</v>
      </c>
      <c r="AH534" s="83" t="s">
        <v>78</v>
      </c>
      <c r="AI534" s="83" t="s">
        <v>78</v>
      </c>
      <c r="AJ534" s="132"/>
      <c r="AK534" s="132" t="s">
        <v>113</v>
      </c>
      <c r="AL534" s="132"/>
      <c r="AM534" s="132"/>
      <c r="AN534" s="132"/>
      <c r="AO534" s="132"/>
      <c r="AP534" s="132"/>
      <c r="AQ534" s="132"/>
      <c r="AR534" s="132"/>
      <c r="AS534" s="132"/>
      <c r="AT534" s="132"/>
      <c r="AU534" s="132"/>
      <c r="AV534" s="132"/>
      <c r="AW534" s="132"/>
      <c r="AX534" s="132"/>
      <c r="AY534" s="132"/>
      <c r="AZ534" s="132"/>
      <c r="BA534" s="132"/>
      <c r="BB534" s="132"/>
      <c r="BC534" s="132"/>
      <c r="BD534" s="132"/>
      <c r="BE534" s="132"/>
      <c r="BF534" s="132"/>
      <c r="BG534" s="132"/>
      <c r="BH534" s="132"/>
      <c r="BI534" s="132"/>
      <c r="BJ534" s="132"/>
      <c r="BK534" s="132"/>
      <c r="BL534" s="132"/>
      <c r="BM534" s="132" t="s">
        <v>113</v>
      </c>
      <c r="BN534" s="132"/>
      <c r="BO534" s="132"/>
      <c r="BP534" s="132"/>
      <c r="BQ534" s="132"/>
      <c r="BR534" s="132"/>
      <c r="BS534" s="132"/>
      <c r="BT534" s="132"/>
      <c r="BU534" s="132"/>
      <c r="BV534" s="132"/>
      <c r="BW534" s="132"/>
      <c r="BX534" s="132"/>
      <c r="BY534" s="132"/>
      <c r="BZ534" s="132"/>
    </row>
    <row r="535" spans="1:78" ht="45.75" customHeight="1">
      <c r="A535" s="134">
        <v>529</v>
      </c>
      <c r="B535" s="134" t="s">
        <v>1696</v>
      </c>
      <c r="C535" s="2">
        <v>42488</v>
      </c>
      <c r="D535" s="134" t="s">
        <v>446</v>
      </c>
      <c r="E535" s="134" t="s">
        <v>66</v>
      </c>
      <c r="F535" s="134" t="s">
        <v>450</v>
      </c>
      <c r="G535" s="3" t="s">
        <v>1989</v>
      </c>
      <c r="H535" s="2">
        <v>41621</v>
      </c>
      <c r="I535" s="3" t="s">
        <v>1990</v>
      </c>
      <c r="J535" s="134" t="s">
        <v>56</v>
      </c>
      <c r="K535" s="4" t="s">
        <v>1991</v>
      </c>
      <c r="L535" s="8" t="s">
        <v>76</v>
      </c>
      <c r="M535" s="83">
        <v>2557675</v>
      </c>
      <c r="N535" s="83">
        <v>156613</v>
      </c>
      <c r="O535" s="83" t="s">
        <v>78</v>
      </c>
      <c r="P535" s="83">
        <v>378475</v>
      </c>
      <c r="Q535" s="83">
        <v>24650</v>
      </c>
      <c r="R535" s="83" t="s">
        <v>78</v>
      </c>
      <c r="S535" s="83" t="s">
        <v>78</v>
      </c>
      <c r="T535" s="83">
        <v>423550</v>
      </c>
      <c r="U535" s="83">
        <v>27500</v>
      </c>
      <c r="V535" s="83" t="s">
        <v>78</v>
      </c>
      <c r="W535" s="83" t="s">
        <v>78</v>
      </c>
      <c r="X535" s="83">
        <v>456800</v>
      </c>
      <c r="Y535" s="83">
        <v>29750</v>
      </c>
      <c r="Z535" s="83" t="s">
        <v>78</v>
      </c>
      <c r="AA535" s="83" t="s">
        <v>78</v>
      </c>
      <c r="AB535" s="83">
        <v>492425</v>
      </c>
      <c r="AC535" s="83">
        <v>32125</v>
      </c>
      <c r="AD535" s="83" t="s">
        <v>78</v>
      </c>
      <c r="AE535" s="83" t="s">
        <v>78</v>
      </c>
      <c r="AF535" s="83">
        <v>530425</v>
      </c>
      <c r="AG535" s="83">
        <v>35125</v>
      </c>
      <c r="AH535" s="83" t="s">
        <v>78</v>
      </c>
      <c r="AI535" s="83" t="s">
        <v>78</v>
      </c>
      <c r="AJ535" s="132" t="s">
        <v>113</v>
      </c>
      <c r="AK535" s="132" t="s">
        <v>113</v>
      </c>
      <c r="AL535" s="132"/>
      <c r="AM535" s="132"/>
      <c r="AN535" s="132"/>
      <c r="AO535" s="132"/>
      <c r="AP535" s="132"/>
      <c r="AQ535" s="132"/>
      <c r="AR535" s="132"/>
      <c r="AS535" s="132"/>
      <c r="AT535" s="132"/>
      <c r="AU535" s="132"/>
      <c r="AV535" s="132"/>
      <c r="AW535" s="132"/>
      <c r="AX535" s="132"/>
      <c r="AY535" s="132"/>
      <c r="AZ535" s="132"/>
      <c r="BA535" s="132"/>
      <c r="BB535" s="132"/>
      <c r="BC535" s="132"/>
      <c r="BD535" s="132"/>
      <c r="BE535" s="132"/>
      <c r="BF535" s="132"/>
      <c r="BG535" s="132"/>
      <c r="BH535" s="132"/>
      <c r="BI535" s="132"/>
      <c r="BJ535" s="132"/>
      <c r="BK535" s="132"/>
      <c r="BL535" s="132"/>
      <c r="BM535" s="132" t="s">
        <v>113</v>
      </c>
      <c r="BN535" s="132"/>
      <c r="BO535" s="132"/>
      <c r="BP535" s="132"/>
      <c r="BQ535" s="132"/>
      <c r="BR535" s="132"/>
      <c r="BS535" s="132"/>
      <c r="BT535" s="132"/>
      <c r="BU535" s="132"/>
      <c r="BV535" s="132"/>
      <c r="BW535" s="132"/>
      <c r="BX535" s="132"/>
      <c r="BY535" s="132"/>
      <c r="BZ535" s="132"/>
    </row>
    <row r="536" spans="1:78" ht="45.75" customHeight="1">
      <c r="A536" s="134">
        <v>530</v>
      </c>
      <c r="B536" s="134" t="s">
        <v>1696</v>
      </c>
      <c r="C536" s="2">
        <v>42488</v>
      </c>
      <c r="D536" s="134" t="s">
        <v>446</v>
      </c>
      <c r="E536" s="134" t="s">
        <v>66</v>
      </c>
      <c r="F536" s="134" t="s">
        <v>452</v>
      </c>
      <c r="G536" s="3" t="s">
        <v>1989</v>
      </c>
      <c r="H536" s="2">
        <v>41621</v>
      </c>
      <c r="I536" s="3" t="s">
        <v>1990</v>
      </c>
      <c r="J536" s="134" t="s">
        <v>56</v>
      </c>
      <c r="K536" s="4" t="s">
        <v>1991</v>
      </c>
      <c r="L536" s="8" t="s">
        <v>76</v>
      </c>
      <c r="M536" s="83">
        <v>756853.6</v>
      </c>
      <c r="N536" s="83">
        <v>101788</v>
      </c>
      <c r="O536" s="83" t="s">
        <v>78</v>
      </c>
      <c r="P536" s="83">
        <v>174668</v>
      </c>
      <c r="Q536" s="83">
        <v>25404</v>
      </c>
      <c r="R536" s="83" t="s">
        <v>78</v>
      </c>
      <c r="S536" s="83" t="s">
        <v>78</v>
      </c>
      <c r="T536" s="83">
        <v>123058</v>
      </c>
      <c r="U536" s="83">
        <v>17479</v>
      </c>
      <c r="V536" s="83" t="s">
        <v>78</v>
      </c>
      <c r="W536" s="83" t="s">
        <v>78</v>
      </c>
      <c r="X536" s="83">
        <v>116038</v>
      </c>
      <c r="Y536" s="83">
        <v>15467</v>
      </c>
      <c r="Z536" s="83" t="s">
        <v>78</v>
      </c>
      <c r="AA536" s="83" t="s">
        <v>78</v>
      </c>
      <c r="AB536" s="83">
        <v>125812</v>
      </c>
      <c r="AC536" s="83">
        <v>16701</v>
      </c>
      <c r="AD536" s="83" t="s">
        <v>78</v>
      </c>
      <c r="AE536" s="83" t="s">
        <v>78</v>
      </c>
      <c r="AF536" s="83">
        <v>22410</v>
      </c>
      <c r="AG536" s="83">
        <v>135060</v>
      </c>
      <c r="AH536" s="83" t="s">
        <v>78</v>
      </c>
      <c r="AI536" s="83" t="s">
        <v>78</v>
      </c>
      <c r="AJ536" s="132" t="s">
        <v>113</v>
      </c>
      <c r="AK536" s="132"/>
      <c r="AL536" s="132"/>
      <c r="AM536" s="132"/>
      <c r="AN536" s="132"/>
      <c r="AO536" s="132"/>
      <c r="AP536" s="132"/>
      <c r="AQ536" s="132"/>
      <c r="AR536" s="132"/>
      <c r="AS536" s="132"/>
      <c r="AT536" s="132" t="s">
        <v>113</v>
      </c>
      <c r="AU536" s="132"/>
      <c r="AV536" s="132"/>
      <c r="AW536" s="132"/>
      <c r="AX536" s="132"/>
      <c r="AY536" s="132"/>
      <c r="AZ536" s="132"/>
      <c r="BA536" s="132"/>
      <c r="BB536" s="132"/>
      <c r="BC536" s="132"/>
      <c r="BD536" s="132"/>
      <c r="BE536" s="132"/>
      <c r="BF536" s="132"/>
      <c r="BG536" s="132"/>
      <c r="BH536" s="132"/>
      <c r="BI536" s="132"/>
      <c r="BJ536" s="132"/>
      <c r="BK536" s="132"/>
      <c r="BL536" s="132" t="s">
        <v>113</v>
      </c>
      <c r="BM536" s="132" t="s">
        <v>113</v>
      </c>
      <c r="BN536" s="132"/>
      <c r="BO536" s="132"/>
      <c r="BP536" s="132"/>
      <c r="BQ536" s="132"/>
      <c r="BR536" s="132"/>
      <c r="BS536" s="132"/>
      <c r="BT536" s="132"/>
      <c r="BU536" s="132"/>
      <c r="BV536" s="132"/>
      <c r="BW536" s="132"/>
      <c r="BX536" s="132"/>
      <c r="BY536" s="132"/>
      <c r="BZ536" s="132"/>
    </row>
    <row r="537" spans="1:78" ht="45.75" customHeight="1">
      <c r="A537" s="134">
        <v>531</v>
      </c>
      <c r="B537" s="134" t="s">
        <v>1696</v>
      </c>
      <c r="C537" s="2">
        <v>42488</v>
      </c>
      <c r="D537" s="134" t="s">
        <v>446</v>
      </c>
      <c r="E537" s="134" t="s">
        <v>66</v>
      </c>
      <c r="F537" s="134" t="s">
        <v>464</v>
      </c>
      <c r="G537" s="3" t="s">
        <v>1989</v>
      </c>
      <c r="H537" s="2">
        <v>41621</v>
      </c>
      <c r="I537" s="3" t="s">
        <v>1990</v>
      </c>
      <c r="J537" s="134" t="s">
        <v>108</v>
      </c>
      <c r="K537" s="4" t="s">
        <v>1991</v>
      </c>
      <c r="L537" s="8" t="s">
        <v>76</v>
      </c>
      <c r="M537" s="83">
        <v>3376964.4</v>
      </c>
      <c r="N537" s="83">
        <v>280222.5</v>
      </c>
      <c r="O537" s="83" t="s">
        <v>78</v>
      </c>
      <c r="P537" s="83">
        <v>576151</v>
      </c>
      <c r="Q537" s="83">
        <v>32708</v>
      </c>
      <c r="R537" s="83" t="s">
        <v>78</v>
      </c>
      <c r="S537" s="83" t="s">
        <v>78</v>
      </c>
      <c r="T537" s="83">
        <v>601708</v>
      </c>
      <c r="U537" s="83">
        <v>36547</v>
      </c>
      <c r="V537" s="83" t="s">
        <v>78</v>
      </c>
      <c r="W537" s="83" t="s">
        <v>78</v>
      </c>
      <c r="X537" s="83">
        <v>439848</v>
      </c>
      <c r="Y537" s="83">
        <v>27028</v>
      </c>
      <c r="Z537" s="83" t="s">
        <v>78</v>
      </c>
      <c r="AA537" s="83" t="s">
        <v>78</v>
      </c>
      <c r="AB537" s="83">
        <v>439848</v>
      </c>
      <c r="AC537" s="83">
        <v>27028</v>
      </c>
      <c r="AD537" s="83" t="s">
        <v>78</v>
      </c>
      <c r="AE537" s="83" t="s">
        <v>78</v>
      </c>
      <c r="AF537" s="83">
        <v>439848</v>
      </c>
      <c r="AG537" s="83">
        <v>27028</v>
      </c>
      <c r="AH537" s="83" t="s">
        <v>78</v>
      </c>
      <c r="AI537" s="83" t="s">
        <v>78</v>
      </c>
      <c r="AJ537" s="132" t="s">
        <v>113</v>
      </c>
      <c r="AK537" s="132" t="s">
        <v>113</v>
      </c>
      <c r="AL537" s="132"/>
      <c r="AM537" s="132"/>
      <c r="AN537" s="132"/>
      <c r="AO537" s="132" t="s">
        <v>113</v>
      </c>
      <c r="AP537" s="132"/>
      <c r="AQ537" s="132"/>
      <c r="AR537" s="132"/>
      <c r="AS537" s="132"/>
      <c r="AT537" s="132"/>
      <c r="AU537" s="132"/>
      <c r="AV537" s="132"/>
      <c r="AW537" s="132"/>
      <c r="AX537" s="132"/>
      <c r="AY537" s="132"/>
      <c r="AZ537" s="132"/>
      <c r="BA537" s="132"/>
      <c r="BB537" s="132"/>
      <c r="BC537" s="132"/>
      <c r="BD537" s="132"/>
      <c r="BE537" s="132"/>
      <c r="BF537" s="132"/>
      <c r="BG537" s="132"/>
      <c r="BH537" s="132"/>
      <c r="BI537" s="132"/>
      <c r="BJ537" s="132"/>
      <c r="BK537" s="132"/>
      <c r="BL537" s="132"/>
      <c r="BM537" s="132"/>
      <c r="BN537" s="132"/>
      <c r="BO537" s="132"/>
      <c r="BP537" s="132"/>
      <c r="BQ537" s="132"/>
      <c r="BR537" s="132"/>
      <c r="BS537" s="132"/>
      <c r="BT537" s="132"/>
      <c r="BU537" s="132"/>
      <c r="BV537" s="132"/>
      <c r="BW537" s="132"/>
      <c r="BX537" s="132"/>
      <c r="BY537" s="132"/>
      <c r="BZ537" s="132"/>
    </row>
    <row r="538" spans="1:78" ht="45.75" customHeight="1">
      <c r="A538" s="134">
        <v>532</v>
      </c>
      <c r="B538" s="134" t="s">
        <v>1696</v>
      </c>
      <c r="C538" s="2">
        <v>42488</v>
      </c>
      <c r="D538" s="134" t="s">
        <v>446</v>
      </c>
      <c r="E538" s="134" t="s">
        <v>66</v>
      </c>
      <c r="F538" s="134" t="s">
        <v>1534</v>
      </c>
      <c r="G538" s="3" t="s">
        <v>1989</v>
      </c>
      <c r="H538" s="2">
        <v>41621</v>
      </c>
      <c r="I538" s="3" t="s">
        <v>1990</v>
      </c>
      <c r="J538" s="134" t="s">
        <v>108</v>
      </c>
      <c r="K538" s="4" t="s">
        <v>1991</v>
      </c>
      <c r="L538" s="8" t="s">
        <v>76</v>
      </c>
      <c r="M538" s="83">
        <v>85700</v>
      </c>
      <c r="N538" s="83">
        <v>916020</v>
      </c>
      <c r="O538" s="83" t="s">
        <v>78</v>
      </c>
      <c r="P538" s="83">
        <v>11500</v>
      </c>
      <c r="Q538" s="83">
        <v>145000</v>
      </c>
      <c r="R538" s="83" t="s">
        <v>78</v>
      </c>
      <c r="S538" s="83" t="s">
        <v>78</v>
      </c>
      <c r="T538" s="83">
        <v>11500</v>
      </c>
      <c r="U538" s="83">
        <v>145000</v>
      </c>
      <c r="V538" s="83" t="s">
        <v>78</v>
      </c>
      <c r="W538" s="83" t="s">
        <v>78</v>
      </c>
      <c r="X538" s="83">
        <v>11500</v>
      </c>
      <c r="Y538" s="83">
        <v>147000</v>
      </c>
      <c r="Z538" s="83" t="s">
        <v>78</v>
      </c>
      <c r="AA538" s="83" t="s">
        <v>78</v>
      </c>
      <c r="AB538" s="83">
        <v>25900</v>
      </c>
      <c r="AC538" s="83">
        <v>166500</v>
      </c>
      <c r="AD538" s="83" t="s">
        <v>78</v>
      </c>
      <c r="AE538" s="83" t="s">
        <v>78</v>
      </c>
      <c r="AF538" s="83">
        <v>25300</v>
      </c>
      <c r="AG538" s="83">
        <v>166000</v>
      </c>
      <c r="AH538" s="83" t="s">
        <v>78</v>
      </c>
      <c r="AI538" s="83" t="s">
        <v>78</v>
      </c>
      <c r="AJ538" s="132"/>
      <c r="AK538" s="132"/>
      <c r="AL538" s="132"/>
      <c r="AM538" s="132" t="s">
        <v>113</v>
      </c>
      <c r="AN538" s="132"/>
      <c r="AO538" s="132"/>
      <c r="AP538" s="132"/>
      <c r="AQ538" s="132"/>
      <c r="AR538" s="132"/>
      <c r="AS538" s="132"/>
      <c r="AT538" s="132"/>
      <c r="AU538" s="132"/>
      <c r="AV538" s="132"/>
      <c r="AW538" s="132"/>
      <c r="AX538" s="132"/>
      <c r="AY538" s="132"/>
      <c r="AZ538" s="132"/>
      <c r="BA538" s="132"/>
      <c r="BB538" s="132"/>
      <c r="BC538" s="132"/>
      <c r="BD538" s="132"/>
      <c r="BE538" s="132"/>
      <c r="BF538" s="132"/>
      <c r="BG538" s="132"/>
      <c r="BH538" s="132"/>
      <c r="BI538" s="132"/>
      <c r="BJ538" s="132"/>
      <c r="BK538" s="132"/>
      <c r="BL538" s="132"/>
      <c r="BM538" s="132"/>
      <c r="BN538" s="132"/>
      <c r="BO538" s="132"/>
      <c r="BP538" s="132"/>
      <c r="BQ538" s="132"/>
      <c r="BR538" s="132"/>
      <c r="BS538" s="132"/>
      <c r="BT538" s="132"/>
      <c r="BU538" s="132"/>
      <c r="BV538" s="132"/>
      <c r="BW538" s="132"/>
      <c r="BX538" s="132"/>
      <c r="BY538" s="132"/>
      <c r="BZ538" s="132"/>
    </row>
    <row r="539" spans="1:78" ht="45.75" customHeight="1">
      <c r="A539" s="134">
        <v>533</v>
      </c>
      <c r="B539" s="134" t="s">
        <v>1696</v>
      </c>
      <c r="C539" s="2">
        <v>42488</v>
      </c>
      <c r="D539" s="134" t="s">
        <v>446</v>
      </c>
      <c r="E539" s="134" t="s">
        <v>66</v>
      </c>
      <c r="F539" s="134" t="s">
        <v>1580</v>
      </c>
      <c r="G539" s="3" t="s">
        <v>1989</v>
      </c>
      <c r="H539" s="2">
        <v>41621</v>
      </c>
      <c r="I539" s="3" t="s">
        <v>1990</v>
      </c>
      <c r="J539" s="134" t="s">
        <v>108</v>
      </c>
      <c r="K539" s="4" t="s">
        <v>1991</v>
      </c>
      <c r="L539" s="8" t="s">
        <v>76</v>
      </c>
      <c r="M539" s="83">
        <v>4816422.4000000004</v>
      </c>
      <c r="N539" s="83">
        <v>565868.30000000005</v>
      </c>
      <c r="O539" s="83">
        <v>2335478.5</v>
      </c>
      <c r="P539" s="83">
        <v>366000</v>
      </c>
      <c r="Q539" s="83">
        <v>51131</v>
      </c>
      <c r="R539" s="83" t="s">
        <v>78</v>
      </c>
      <c r="S539" s="83">
        <v>397060</v>
      </c>
      <c r="T539" s="83">
        <v>636400</v>
      </c>
      <c r="U539" s="83">
        <v>52631</v>
      </c>
      <c r="V539" s="83" t="s">
        <v>78</v>
      </c>
      <c r="W539" s="83">
        <v>398760</v>
      </c>
      <c r="X539" s="83">
        <v>945566</v>
      </c>
      <c r="Y539" s="83">
        <v>124387</v>
      </c>
      <c r="Z539" s="83" t="s">
        <v>78</v>
      </c>
      <c r="AA539" s="83">
        <v>322700</v>
      </c>
      <c r="AB539" s="83">
        <v>1009146</v>
      </c>
      <c r="AC539" s="83">
        <v>124640</v>
      </c>
      <c r="AD539" s="83" t="s">
        <v>78</v>
      </c>
      <c r="AE539" s="83">
        <v>322200</v>
      </c>
      <c r="AF539" s="83">
        <v>746746</v>
      </c>
      <c r="AG539" s="83">
        <v>125640</v>
      </c>
      <c r="AH539" s="83" t="s">
        <v>78</v>
      </c>
      <c r="AI539" s="83">
        <v>322200</v>
      </c>
      <c r="AJ539" s="132"/>
      <c r="AK539" s="132"/>
      <c r="AL539" s="132"/>
      <c r="AM539" s="132"/>
      <c r="AN539" s="132" t="s">
        <v>113</v>
      </c>
      <c r="AO539" s="132"/>
      <c r="AP539" s="132"/>
      <c r="AQ539" s="132"/>
      <c r="AR539" s="132"/>
      <c r="AS539" s="132"/>
      <c r="AT539" s="132"/>
      <c r="AU539" s="132"/>
      <c r="AV539" s="132"/>
      <c r="AW539" s="132"/>
      <c r="AX539" s="132"/>
      <c r="AY539" s="132"/>
      <c r="AZ539" s="132"/>
      <c r="BA539" s="132"/>
      <c r="BB539" s="132"/>
      <c r="BC539" s="132"/>
      <c r="BD539" s="132"/>
      <c r="BE539" s="132"/>
      <c r="BF539" s="132"/>
      <c r="BG539" s="132"/>
      <c r="BH539" s="132"/>
      <c r="BI539" s="132"/>
      <c r="BJ539" s="132"/>
      <c r="BK539" s="132"/>
      <c r="BL539" s="132"/>
      <c r="BM539" s="132"/>
      <c r="BN539" s="132"/>
      <c r="BO539" s="132"/>
      <c r="BP539" s="132"/>
      <c r="BQ539" s="132"/>
      <c r="BR539" s="132"/>
      <c r="BS539" s="132"/>
      <c r="BT539" s="132"/>
      <c r="BU539" s="132"/>
      <c r="BV539" s="132"/>
      <c r="BW539" s="132"/>
      <c r="BX539" s="132"/>
      <c r="BY539" s="132"/>
      <c r="BZ539" s="132"/>
    </row>
    <row r="540" spans="1:78" ht="45.75" customHeight="1">
      <c r="A540" s="134">
        <v>534</v>
      </c>
      <c r="B540" s="134" t="s">
        <v>1703</v>
      </c>
      <c r="C540" s="2">
        <v>42489</v>
      </c>
      <c r="D540" s="134" t="s">
        <v>446</v>
      </c>
      <c r="E540" s="134" t="s">
        <v>66</v>
      </c>
      <c r="F540" s="134" t="s">
        <v>492</v>
      </c>
      <c r="G540" s="3" t="s">
        <v>1994</v>
      </c>
      <c r="H540" s="2">
        <v>41611</v>
      </c>
      <c r="I540" s="3" t="s">
        <v>1995</v>
      </c>
      <c r="J540" s="134" t="s">
        <v>108</v>
      </c>
      <c r="K540" s="4" t="s">
        <v>1996</v>
      </c>
      <c r="L540" s="8" t="s">
        <v>76</v>
      </c>
      <c r="M540" s="83">
        <v>2336923.3859999999</v>
      </c>
      <c r="N540" s="83">
        <v>668030.63800000004</v>
      </c>
      <c r="O540" s="83">
        <v>19637962.936000001</v>
      </c>
      <c r="P540" s="83">
        <v>454580.96299999999</v>
      </c>
      <c r="Q540" s="83">
        <v>89192.466</v>
      </c>
      <c r="R540" s="83" t="s">
        <v>78</v>
      </c>
      <c r="S540" s="83">
        <v>2675621.44</v>
      </c>
      <c r="T540" s="83">
        <v>282701.96299999999</v>
      </c>
      <c r="U540" s="83">
        <v>44776.587</v>
      </c>
      <c r="V540" s="83" t="s">
        <v>78</v>
      </c>
      <c r="W540" s="83">
        <v>2786239.8420000002</v>
      </c>
      <c r="X540" s="83">
        <v>295706.09100000001</v>
      </c>
      <c r="Y540" s="83">
        <v>47015.413999999997</v>
      </c>
      <c r="Z540" s="83" t="s">
        <v>78</v>
      </c>
      <c r="AA540" s="83">
        <v>2879320.5290000001</v>
      </c>
      <c r="AB540" s="83">
        <v>296466.39</v>
      </c>
      <c r="AC540" s="83">
        <v>49366.239999999998</v>
      </c>
      <c r="AD540" s="83" t="s">
        <v>78</v>
      </c>
      <c r="AE540" s="83">
        <v>3059014.2149999999</v>
      </c>
      <c r="AF540" s="83">
        <v>308289.69900000002</v>
      </c>
      <c r="AG540" s="83">
        <v>51834.521000000001</v>
      </c>
      <c r="AH540" s="83" t="s">
        <v>78</v>
      </c>
      <c r="AI540" s="83">
        <v>3196949.51</v>
      </c>
      <c r="AJ540" s="132" t="s">
        <v>113</v>
      </c>
      <c r="AK540" s="132" t="s">
        <v>113</v>
      </c>
      <c r="AL540" s="132" t="s">
        <v>113</v>
      </c>
      <c r="AM540" s="132"/>
      <c r="AN540" s="132"/>
      <c r="AO540" s="132"/>
      <c r="AP540" s="132"/>
      <c r="AQ540" s="132"/>
      <c r="AR540" s="132"/>
      <c r="AS540" s="132" t="s">
        <v>113</v>
      </c>
      <c r="AT540" s="132" t="s">
        <v>113</v>
      </c>
      <c r="AU540" s="132"/>
      <c r="AV540" s="132" t="s">
        <v>113</v>
      </c>
      <c r="AW540" s="132" t="s">
        <v>113</v>
      </c>
      <c r="AX540" s="132"/>
      <c r="AY540" s="132"/>
      <c r="AZ540" s="132"/>
      <c r="BA540" s="132"/>
      <c r="BB540" s="132"/>
      <c r="BC540" s="132"/>
      <c r="BD540" s="132" t="s">
        <v>113</v>
      </c>
      <c r="BE540" s="132"/>
      <c r="BF540" s="132"/>
      <c r="BG540" s="132"/>
      <c r="BH540" s="132"/>
      <c r="BI540" s="132"/>
      <c r="BJ540" s="132"/>
      <c r="BK540" s="132"/>
      <c r="BL540" s="132"/>
      <c r="BM540" s="132"/>
      <c r="BN540" s="132"/>
      <c r="BO540" s="132"/>
      <c r="BP540" s="132"/>
      <c r="BQ540" s="132"/>
      <c r="BR540" s="132"/>
      <c r="BS540" s="132"/>
      <c r="BT540" s="132"/>
      <c r="BU540" s="132"/>
      <c r="BV540" s="132"/>
      <c r="BW540" s="132"/>
      <c r="BX540" s="132"/>
      <c r="BY540" s="132"/>
      <c r="BZ540" s="132"/>
    </row>
    <row r="541" spans="1:78" ht="45.75" customHeight="1">
      <c r="A541" s="134">
        <v>535</v>
      </c>
      <c r="B541" s="134" t="s">
        <v>1703</v>
      </c>
      <c r="C541" s="2">
        <v>42489</v>
      </c>
      <c r="D541" s="134" t="s">
        <v>446</v>
      </c>
      <c r="E541" s="134" t="s">
        <v>66</v>
      </c>
      <c r="F541" s="134" t="s">
        <v>490</v>
      </c>
      <c r="G541" s="3" t="s">
        <v>1994</v>
      </c>
      <c r="H541" s="2">
        <v>41611</v>
      </c>
      <c r="I541" s="3" t="s">
        <v>1995</v>
      </c>
      <c r="J541" s="134" t="s">
        <v>108</v>
      </c>
      <c r="K541" s="4" t="s">
        <v>1996</v>
      </c>
      <c r="L541" s="8" t="s">
        <v>76</v>
      </c>
      <c r="M541" s="83">
        <v>1411601.76</v>
      </c>
      <c r="N541" s="83">
        <v>262730.06900000002</v>
      </c>
      <c r="O541" s="83">
        <v>8149378.5039999997</v>
      </c>
      <c r="P541" s="83">
        <v>410532.18300000002</v>
      </c>
      <c r="Q541" s="83">
        <v>86510.64</v>
      </c>
      <c r="R541" s="83" t="s">
        <v>78</v>
      </c>
      <c r="S541" s="83">
        <v>1606569.8230000001</v>
      </c>
      <c r="T541" s="83">
        <v>67713.202000000005</v>
      </c>
      <c r="U541" s="83">
        <v>3563.8530000000001</v>
      </c>
      <c r="V541" s="83" t="s">
        <v>78</v>
      </c>
      <c r="W541" s="83" t="s">
        <v>1997</v>
      </c>
      <c r="X541" s="83">
        <v>71099.156000000003</v>
      </c>
      <c r="Y541" s="83">
        <v>3742.0610000000001</v>
      </c>
      <c r="Z541" s="83" t="s">
        <v>78</v>
      </c>
      <c r="AA541" s="83">
        <v>570311.05799999996</v>
      </c>
      <c r="AB541" s="83">
        <v>74653.637000000002</v>
      </c>
      <c r="AC541" s="83">
        <v>3929.1390000000001</v>
      </c>
      <c r="AD541" s="83" t="s">
        <v>78</v>
      </c>
      <c r="AE541" s="83">
        <v>598825.43099999998</v>
      </c>
      <c r="AF541" s="83" t="s">
        <v>1998</v>
      </c>
      <c r="AG541" s="83">
        <v>4125.5910000000003</v>
      </c>
      <c r="AH541" s="83" t="s">
        <v>78</v>
      </c>
      <c r="AI541" s="83">
        <v>628766.348</v>
      </c>
      <c r="AJ541" s="132" t="s">
        <v>113</v>
      </c>
      <c r="AK541" s="132" t="s">
        <v>113</v>
      </c>
      <c r="AL541" s="132" t="s">
        <v>113</v>
      </c>
      <c r="AM541" s="132"/>
      <c r="AN541" s="132"/>
      <c r="AO541" s="132"/>
      <c r="AP541" s="132"/>
      <c r="AQ541" s="132"/>
      <c r="AR541" s="132"/>
      <c r="AS541" s="132"/>
      <c r="AT541" s="132"/>
      <c r="AU541" s="132"/>
      <c r="AV541" s="132"/>
      <c r="AW541" s="132"/>
      <c r="AX541" s="132"/>
      <c r="AY541" s="132"/>
      <c r="AZ541" s="132"/>
      <c r="BA541" s="132"/>
      <c r="BB541" s="132"/>
      <c r="BC541" s="132"/>
      <c r="BD541" s="132"/>
      <c r="BE541" s="132"/>
      <c r="BF541" s="132"/>
      <c r="BG541" s="132"/>
      <c r="BH541" s="132"/>
      <c r="BI541" s="132"/>
      <c r="BJ541" s="132"/>
      <c r="BK541" s="132" t="s">
        <v>113</v>
      </c>
      <c r="BL541" s="132" t="s">
        <v>113</v>
      </c>
      <c r="BM541" s="132" t="s">
        <v>113</v>
      </c>
      <c r="BN541" s="132" t="s">
        <v>113</v>
      </c>
      <c r="BO541" s="132"/>
      <c r="BP541" s="132" t="s">
        <v>113</v>
      </c>
      <c r="BQ541" s="132"/>
      <c r="BR541" s="132"/>
      <c r="BS541" s="132"/>
      <c r="BT541" s="132"/>
      <c r="BU541" s="132"/>
      <c r="BV541" s="132"/>
      <c r="BW541" s="132"/>
      <c r="BX541" s="132"/>
      <c r="BY541" s="132"/>
      <c r="BZ541" s="132"/>
    </row>
    <row r="542" spans="1:78" ht="45.75" customHeight="1">
      <c r="A542" s="134">
        <v>536</v>
      </c>
      <c r="B542" s="134" t="s">
        <v>1703</v>
      </c>
      <c r="C542" s="2">
        <v>42489</v>
      </c>
      <c r="D542" s="134" t="s">
        <v>446</v>
      </c>
      <c r="E542" s="134" t="s">
        <v>66</v>
      </c>
      <c r="F542" s="134" t="s">
        <v>466</v>
      </c>
      <c r="G542" s="3" t="s">
        <v>1994</v>
      </c>
      <c r="H542" s="2">
        <v>41611</v>
      </c>
      <c r="I542" s="3" t="s">
        <v>1995</v>
      </c>
      <c r="J542" s="134" t="s">
        <v>108</v>
      </c>
      <c r="K542" s="4" t="s">
        <v>1996</v>
      </c>
      <c r="L542" s="8" t="s">
        <v>76</v>
      </c>
      <c r="M542" s="83">
        <v>170167.97700000001</v>
      </c>
      <c r="N542" s="83">
        <v>8956.2090000000007</v>
      </c>
      <c r="O542" s="83">
        <v>268686.28999999998</v>
      </c>
      <c r="P542" s="83">
        <v>23042.25</v>
      </c>
      <c r="Q542" s="83">
        <v>1212.75</v>
      </c>
      <c r="R542" s="83" t="s">
        <v>78</v>
      </c>
      <c r="S542" s="83">
        <v>36382.5</v>
      </c>
      <c r="T542" s="83">
        <v>24194.362000000001</v>
      </c>
      <c r="U542" s="83">
        <v>1273.3869999999999</v>
      </c>
      <c r="V542" s="83" t="s">
        <v>78</v>
      </c>
      <c r="W542" s="83">
        <v>38201.629999999997</v>
      </c>
      <c r="X542" s="83">
        <v>25404.080999999998</v>
      </c>
      <c r="Y542" s="83">
        <v>1337.057</v>
      </c>
      <c r="Z542" s="83" t="s">
        <v>78</v>
      </c>
      <c r="AA542" s="83">
        <v>40111.71</v>
      </c>
      <c r="AB542" s="83">
        <v>26674.285</v>
      </c>
      <c r="AC542" s="83">
        <v>1403.91</v>
      </c>
      <c r="AD542" s="83" t="s">
        <v>78</v>
      </c>
      <c r="AE542" s="83">
        <v>42117.29</v>
      </c>
      <c r="AF542" s="83">
        <v>28007.999</v>
      </c>
      <c r="AG542" s="83">
        <v>1474.105</v>
      </c>
      <c r="AH542" s="83" t="s">
        <v>78</v>
      </c>
      <c r="AI542" s="83">
        <v>44223.16</v>
      </c>
      <c r="AJ542" s="132"/>
      <c r="AK542" s="132" t="s">
        <v>113</v>
      </c>
      <c r="AL542" s="132"/>
      <c r="AM542" s="132"/>
      <c r="AN542" s="132"/>
      <c r="AO542" s="132"/>
      <c r="AP542" s="132"/>
      <c r="AQ542" s="132"/>
      <c r="AR542" s="132"/>
      <c r="AS542" s="132"/>
      <c r="AT542" s="132"/>
      <c r="AU542" s="132"/>
      <c r="AV542" s="132"/>
      <c r="AW542" s="132"/>
      <c r="AX542" s="132"/>
      <c r="AY542" s="132"/>
      <c r="AZ542" s="132"/>
      <c r="BA542" s="132"/>
      <c r="BB542" s="132"/>
      <c r="BC542" s="132"/>
      <c r="BD542" s="132"/>
      <c r="BE542" s="132"/>
      <c r="BF542" s="132"/>
      <c r="BG542" s="132"/>
      <c r="BH542" s="132"/>
      <c r="BI542" s="132"/>
      <c r="BJ542" s="132"/>
      <c r="BK542" s="132"/>
      <c r="BL542" s="132"/>
      <c r="BM542" s="132"/>
      <c r="BN542" s="132"/>
      <c r="BO542" s="132"/>
      <c r="BP542" s="132"/>
      <c r="BQ542" s="132"/>
      <c r="BR542" s="132"/>
      <c r="BS542" s="132"/>
      <c r="BT542" s="132"/>
      <c r="BU542" s="132"/>
      <c r="BV542" s="132"/>
      <c r="BW542" s="132"/>
      <c r="BX542" s="132"/>
      <c r="BY542" s="132"/>
      <c r="BZ542" s="132"/>
    </row>
    <row r="543" spans="1:78" ht="45.75" customHeight="1">
      <c r="A543" s="134">
        <v>537</v>
      </c>
      <c r="B543" s="134" t="s">
        <v>1703</v>
      </c>
      <c r="C543" s="2">
        <v>42489</v>
      </c>
      <c r="D543" s="134" t="s">
        <v>446</v>
      </c>
      <c r="E543" s="134" t="s">
        <v>66</v>
      </c>
      <c r="F543" s="134" t="s">
        <v>464</v>
      </c>
      <c r="G543" s="3" t="s">
        <v>1994</v>
      </c>
      <c r="H543" s="2">
        <v>41611</v>
      </c>
      <c r="I543" s="3" t="s">
        <v>1995</v>
      </c>
      <c r="J543" s="134" t="s">
        <v>108</v>
      </c>
      <c r="K543" s="4" t="s">
        <v>1996</v>
      </c>
      <c r="L543" s="8" t="s">
        <v>76</v>
      </c>
      <c r="M543" s="83">
        <v>2231304.128</v>
      </c>
      <c r="N543" s="83">
        <v>257211.745</v>
      </c>
      <c r="O543" s="83">
        <v>1199046.7</v>
      </c>
      <c r="P543" s="83">
        <v>299351.99300000002</v>
      </c>
      <c r="Q543" s="83">
        <v>34828.747000000003</v>
      </c>
      <c r="R543" s="83" t="s">
        <v>78</v>
      </c>
      <c r="S543" s="83">
        <v>162361.5</v>
      </c>
      <c r="T543" s="83">
        <v>314319.58299999998</v>
      </c>
      <c r="U543" s="83">
        <v>36570.182999999997</v>
      </c>
      <c r="V543" s="83" t="s">
        <v>78</v>
      </c>
      <c r="W543" s="83">
        <v>170479.6</v>
      </c>
      <c r="X543" s="83">
        <v>330035.56800000003</v>
      </c>
      <c r="Y543" s="83">
        <v>38398.692999999999</v>
      </c>
      <c r="Z543" s="83" t="s">
        <v>78</v>
      </c>
      <c r="AA543" s="83">
        <v>179003.6</v>
      </c>
      <c r="AB543" s="83">
        <v>346537.33799999999</v>
      </c>
      <c r="AC543" s="83">
        <v>40318.627</v>
      </c>
      <c r="AD543" s="83" t="s">
        <v>78</v>
      </c>
      <c r="AE543" s="83">
        <v>187953.8</v>
      </c>
      <c r="AF543" s="83">
        <v>363864.21399999998</v>
      </c>
      <c r="AG543" s="83">
        <v>42334.559999999998</v>
      </c>
      <c r="AH543" s="83" t="s">
        <v>78</v>
      </c>
      <c r="AI543" s="83">
        <v>197351.5</v>
      </c>
      <c r="AJ543" s="132" t="s">
        <v>113</v>
      </c>
      <c r="AK543" s="132" t="s">
        <v>113</v>
      </c>
      <c r="AL543" s="132"/>
      <c r="AM543" s="132"/>
      <c r="AN543" s="132"/>
      <c r="AO543" s="132" t="s">
        <v>113</v>
      </c>
      <c r="AP543" s="132"/>
      <c r="AQ543" s="132"/>
      <c r="AR543" s="132"/>
      <c r="AS543" s="132" t="s">
        <v>113</v>
      </c>
      <c r="AT543" s="132"/>
      <c r="AU543" s="132"/>
      <c r="AV543" s="132"/>
      <c r="AW543" s="132"/>
      <c r="AX543" s="132"/>
      <c r="AY543" s="132"/>
      <c r="AZ543" s="132"/>
      <c r="BA543" s="132"/>
      <c r="BB543" s="132"/>
      <c r="BC543" s="132"/>
      <c r="BD543" s="132"/>
      <c r="BE543" s="132"/>
      <c r="BF543" s="132"/>
      <c r="BG543" s="132"/>
      <c r="BH543" s="132"/>
      <c r="BI543" s="132"/>
      <c r="BJ543" s="132"/>
      <c r="BK543" s="132"/>
      <c r="BL543" s="132"/>
      <c r="BM543" s="132"/>
      <c r="BN543" s="132"/>
      <c r="BO543" s="132"/>
      <c r="BP543" s="132"/>
      <c r="BQ543" s="132"/>
      <c r="BR543" s="132"/>
      <c r="BS543" s="132"/>
      <c r="BT543" s="132"/>
      <c r="BU543" s="132"/>
      <c r="BV543" s="132"/>
      <c r="BW543" s="132"/>
      <c r="BX543" s="132"/>
      <c r="BY543" s="132"/>
      <c r="BZ543" s="132"/>
    </row>
    <row r="544" spans="1:78" ht="45.75" customHeight="1">
      <c r="A544" s="134">
        <v>538</v>
      </c>
      <c r="B544" s="134" t="s">
        <v>1703</v>
      </c>
      <c r="C544" s="2">
        <v>42489</v>
      </c>
      <c r="D544" s="134" t="s">
        <v>446</v>
      </c>
      <c r="E544" s="134" t="s">
        <v>66</v>
      </c>
      <c r="F544" s="134" t="s">
        <v>462</v>
      </c>
      <c r="G544" s="3" t="s">
        <v>1994</v>
      </c>
      <c r="H544" s="2">
        <v>41611</v>
      </c>
      <c r="I544" s="3" t="s">
        <v>1995</v>
      </c>
      <c r="J544" s="134" t="s">
        <v>108</v>
      </c>
      <c r="K544" s="4" t="s">
        <v>1996</v>
      </c>
      <c r="L544" s="8" t="s">
        <v>76</v>
      </c>
      <c r="M544" s="83">
        <v>28680.843000000001</v>
      </c>
      <c r="N544" s="83">
        <v>451352.239</v>
      </c>
      <c r="O544" s="83">
        <v>3442722.8870000001</v>
      </c>
      <c r="P544" s="83">
        <v>3883.6410000000001</v>
      </c>
      <c r="Q544" s="83">
        <v>61117.088000000003</v>
      </c>
      <c r="R544" s="83" t="s">
        <v>78</v>
      </c>
      <c r="S544" s="83">
        <v>466175.14600000001</v>
      </c>
      <c r="T544" s="83">
        <v>4077.8209999999999</v>
      </c>
      <c r="U544" s="83">
        <v>64172.940999999999</v>
      </c>
      <c r="V544" s="83" t="s">
        <v>78</v>
      </c>
      <c r="W544" s="83">
        <v>489483.90399999998</v>
      </c>
      <c r="X544" s="83">
        <v>4281.7120000000004</v>
      </c>
      <c r="Y544" s="83">
        <v>67381.589000000007</v>
      </c>
      <c r="Z544" s="83" t="s">
        <v>78</v>
      </c>
      <c r="AA544" s="83">
        <v>513958.09899999999</v>
      </c>
      <c r="AB544" s="83">
        <v>4495.799</v>
      </c>
      <c r="AC544" s="83">
        <v>70750.668999999994</v>
      </c>
      <c r="AD544" s="83" t="s">
        <v>78</v>
      </c>
      <c r="AE544" s="83">
        <v>539656.00399999996</v>
      </c>
      <c r="AF544" s="83">
        <v>4720.5889999999999</v>
      </c>
      <c r="AG544" s="83">
        <v>74288.202000000005</v>
      </c>
      <c r="AH544" s="83" t="s">
        <v>78</v>
      </c>
      <c r="AI544" s="83">
        <v>566638.804</v>
      </c>
      <c r="AJ544" s="132"/>
      <c r="AK544" s="132"/>
      <c r="AL544" s="132"/>
      <c r="AM544" s="132" t="s">
        <v>113</v>
      </c>
      <c r="AN544" s="132"/>
      <c r="AO544" s="132"/>
      <c r="AP544" s="132"/>
      <c r="AQ544" s="132"/>
      <c r="AR544" s="132" t="s">
        <v>113</v>
      </c>
      <c r="AS544" s="132"/>
      <c r="AT544" s="132"/>
      <c r="AU544" s="132"/>
      <c r="AV544" s="132"/>
      <c r="AW544" s="132"/>
      <c r="AX544" s="132"/>
      <c r="AY544" s="132"/>
      <c r="AZ544" s="132"/>
      <c r="BA544" s="132"/>
      <c r="BB544" s="132"/>
      <c r="BC544" s="132"/>
      <c r="BD544" s="132"/>
      <c r="BE544" s="132"/>
      <c r="BF544" s="132"/>
      <c r="BG544" s="132"/>
      <c r="BH544" s="132"/>
      <c r="BI544" s="132"/>
      <c r="BJ544" s="132"/>
      <c r="BK544" s="132"/>
      <c r="BL544" s="132"/>
      <c r="BM544" s="132"/>
      <c r="BN544" s="132"/>
      <c r="BO544" s="132"/>
      <c r="BP544" s="132"/>
      <c r="BQ544" s="132"/>
      <c r="BR544" s="132"/>
      <c r="BS544" s="132"/>
      <c r="BT544" s="132"/>
      <c r="BU544" s="132"/>
      <c r="BV544" s="132"/>
      <c r="BW544" s="132"/>
      <c r="BX544" s="132"/>
      <c r="BY544" s="132"/>
      <c r="BZ544" s="132"/>
    </row>
    <row r="545" spans="1:78" ht="45.75" customHeight="1">
      <c r="A545" s="134">
        <v>539</v>
      </c>
      <c r="B545" s="134" t="s">
        <v>1703</v>
      </c>
      <c r="C545" s="2">
        <v>42489</v>
      </c>
      <c r="D545" s="134" t="s">
        <v>446</v>
      </c>
      <c r="E545" s="134" t="s">
        <v>66</v>
      </c>
      <c r="F545" s="134" t="s">
        <v>1999</v>
      </c>
      <c r="G545" s="3" t="s">
        <v>1994</v>
      </c>
      <c r="H545" s="2">
        <v>41611</v>
      </c>
      <c r="I545" s="3" t="s">
        <v>1995</v>
      </c>
      <c r="J545" s="134" t="s">
        <v>108</v>
      </c>
      <c r="K545" s="4" t="s">
        <v>1996</v>
      </c>
      <c r="L545" s="8" t="s">
        <v>76</v>
      </c>
      <c r="M545" s="83" t="s">
        <v>78</v>
      </c>
      <c r="N545" s="83">
        <v>199058.897</v>
      </c>
      <c r="O545" s="83">
        <v>3783672.9</v>
      </c>
      <c r="P545" s="83" t="s">
        <v>78</v>
      </c>
      <c r="Q545" s="83">
        <v>26739.042000000001</v>
      </c>
      <c r="R545" s="83" t="s">
        <v>78</v>
      </c>
      <c r="S545" s="83">
        <v>508026</v>
      </c>
      <c r="T545" s="83" t="s">
        <v>78</v>
      </c>
      <c r="U545" s="83">
        <v>32136</v>
      </c>
      <c r="V545" s="83" t="s">
        <v>78</v>
      </c>
      <c r="W545" s="83">
        <v>610593</v>
      </c>
      <c r="X545" s="83" t="s">
        <v>78</v>
      </c>
      <c r="Y545" s="83">
        <v>31700</v>
      </c>
      <c r="Z545" s="83" t="s">
        <v>78</v>
      </c>
      <c r="AA545" s="83">
        <v>602300</v>
      </c>
      <c r="AB545" s="83" t="s">
        <v>78</v>
      </c>
      <c r="AC545" s="83">
        <v>31001</v>
      </c>
      <c r="AD545" s="83" t="s">
        <v>78</v>
      </c>
      <c r="AE545" s="83">
        <v>589025</v>
      </c>
      <c r="AF545" s="83" t="s">
        <v>78</v>
      </c>
      <c r="AG545" s="83">
        <v>27764</v>
      </c>
      <c r="AH545" s="83" t="s">
        <v>78</v>
      </c>
      <c r="AI545" s="83">
        <v>527519.19999999995</v>
      </c>
      <c r="AJ545" s="132"/>
      <c r="AK545" s="132"/>
      <c r="AL545" s="132"/>
      <c r="AM545" s="132"/>
      <c r="AN545" s="132" t="s">
        <v>113</v>
      </c>
      <c r="AO545" s="132"/>
      <c r="AP545" s="132"/>
      <c r="AQ545" s="132"/>
      <c r="AR545" s="132"/>
      <c r="AS545" s="132" t="s">
        <v>113</v>
      </c>
      <c r="AT545" s="132"/>
      <c r="AU545" s="132"/>
      <c r="AV545" s="132"/>
      <c r="AW545" s="132"/>
      <c r="AX545" s="132"/>
      <c r="AY545" s="132"/>
      <c r="AZ545" s="132"/>
      <c r="BA545" s="132"/>
      <c r="BB545" s="132"/>
      <c r="BC545" s="132"/>
      <c r="BD545" s="132"/>
      <c r="BE545" s="132"/>
      <c r="BF545" s="132"/>
      <c r="BG545" s="132"/>
      <c r="BH545" s="132"/>
      <c r="BI545" s="132"/>
      <c r="BJ545" s="132"/>
      <c r="BK545" s="132"/>
      <c r="BL545" s="132"/>
      <c r="BM545" s="132"/>
      <c r="BN545" s="132"/>
      <c r="BO545" s="132"/>
      <c r="BP545" s="132"/>
      <c r="BQ545" s="132"/>
      <c r="BR545" s="132"/>
      <c r="BS545" s="132"/>
      <c r="BT545" s="132"/>
      <c r="BU545" s="132"/>
      <c r="BV545" s="132"/>
      <c r="BW545" s="132"/>
      <c r="BX545" s="132"/>
      <c r="BY545" s="132"/>
      <c r="BZ545" s="132"/>
    </row>
    <row r="546" spans="1:78" ht="45.75" customHeight="1">
      <c r="A546" s="134">
        <v>540</v>
      </c>
      <c r="B546" s="134" t="s">
        <v>1712</v>
      </c>
      <c r="C546" s="2">
        <v>42489</v>
      </c>
      <c r="D546" s="134" t="s">
        <v>446</v>
      </c>
      <c r="E546" s="134" t="s">
        <v>66</v>
      </c>
      <c r="F546" s="134" t="s">
        <v>2000</v>
      </c>
      <c r="G546" s="3" t="s">
        <v>2001</v>
      </c>
      <c r="H546" s="2">
        <v>41568</v>
      </c>
      <c r="I546" s="3" t="s">
        <v>2002</v>
      </c>
      <c r="J546" s="134" t="s">
        <v>108</v>
      </c>
      <c r="K546" s="4" t="s">
        <v>2003</v>
      </c>
      <c r="L546" s="8" t="s">
        <v>76</v>
      </c>
      <c r="M546" s="83">
        <v>653422.1</v>
      </c>
      <c r="N546" s="83">
        <v>3940718.3</v>
      </c>
      <c r="O546" s="83">
        <v>240949.1</v>
      </c>
      <c r="P546" s="83">
        <v>89896.1</v>
      </c>
      <c r="Q546" s="83">
        <v>525471.69999999995</v>
      </c>
      <c r="R546" s="83" t="s">
        <v>78</v>
      </c>
      <c r="S546" s="83">
        <v>40731.800000000003</v>
      </c>
      <c r="T546" s="83">
        <v>98795</v>
      </c>
      <c r="U546" s="83">
        <v>572314</v>
      </c>
      <c r="V546" s="83" t="s">
        <v>78</v>
      </c>
      <c r="W546" s="83">
        <v>45441.7</v>
      </c>
      <c r="X546" s="83">
        <v>98182.8</v>
      </c>
      <c r="Y546" s="83">
        <v>605634.6</v>
      </c>
      <c r="Z546" s="83" t="s">
        <v>78</v>
      </c>
      <c r="AA546" s="83">
        <v>47002.3</v>
      </c>
      <c r="AB546" s="83">
        <v>97362.1</v>
      </c>
      <c r="AC546" s="83">
        <v>617617.6</v>
      </c>
      <c r="AD546" s="83" t="s">
        <v>78</v>
      </c>
      <c r="AE546" s="83">
        <v>49125.5</v>
      </c>
      <c r="AF546" s="83">
        <v>96541.1</v>
      </c>
      <c r="AG546" s="83">
        <v>606986.80000000005</v>
      </c>
      <c r="AH546" s="83" t="s">
        <v>78</v>
      </c>
      <c r="AI546" s="83">
        <v>48125.5</v>
      </c>
      <c r="AJ546" s="132" t="s">
        <v>113</v>
      </c>
      <c r="AK546" s="132" t="s">
        <v>113</v>
      </c>
      <c r="AL546" s="132"/>
      <c r="AM546" s="132"/>
      <c r="AN546" s="132"/>
      <c r="AO546" s="132"/>
      <c r="AP546" s="132"/>
      <c r="AQ546" s="132"/>
      <c r="AR546" s="132"/>
      <c r="AS546" s="132"/>
      <c r="AT546" s="132"/>
      <c r="AU546" s="132"/>
      <c r="AV546" s="132"/>
      <c r="AW546" s="132"/>
      <c r="AX546" s="132"/>
      <c r="AY546" s="132"/>
      <c r="AZ546" s="132"/>
      <c r="BA546" s="132"/>
      <c r="BB546" s="132"/>
      <c r="BC546" s="132"/>
      <c r="BD546" s="132"/>
      <c r="BE546" s="132"/>
      <c r="BF546" s="132"/>
      <c r="BG546" s="132"/>
      <c r="BH546" s="132"/>
      <c r="BI546" s="132"/>
      <c r="BJ546" s="132"/>
      <c r="BK546" s="132"/>
      <c r="BL546" s="132" t="s">
        <v>113</v>
      </c>
      <c r="BM546" s="132"/>
      <c r="BN546" s="132"/>
      <c r="BO546" s="132" t="s">
        <v>113</v>
      </c>
      <c r="BP546" s="132"/>
      <c r="BQ546" s="132"/>
      <c r="BR546" s="132" t="s">
        <v>113</v>
      </c>
      <c r="BS546" s="132"/>
      <c r="BT546" s="132"/>
      <c r="BU546" s="132"/>
      <c r="BV546" s="132"/>
      <c r="BW546" s="132"/>
      <c r="BX546" s="132"/>
      <c r="BY546" s="132"/>
      <c r="BZ546" s="132"/>
    </row>
    <row r="547" spans="1:78" ht="45.75" customHeight="1">
      <c r="A547" s="134">
        <v>541</v>
      </c>
      <c r="B547" s="134" t="s">
        <v>1712</v>
      </c>
      <c r="C547" s="2">
        <v>42489</v>
      </c>
      <c r="D547" s="134" t="s">
        <v>446</v>
      </c>
      <c r="E547" s="134" t="s">
        <v>66</v>
      </c>
      <c r="F547" s="134" t="s">
        <v>2004</v>
      </c>
      <c r="G547" s="3" t="s">
        <v>2001</v>
      </c>
      <c r="H547" s="2">
        <v>41568</v>
      </c>
      <c r="I547" s="3" t="s">
        <v>2002</v>
      </c>
      <c r="J547" s="134" t="s">
        <v>108</v>
      </c>
      <c r="K547" s="4" t="s">
        <v>2003</v>
      </c>
      <c r="L547" s="8" t="s">
        <v>76</v>
      </c>
      <c r="M547" s="83">
        <v>16000</v>
      </c>
      <c r="N547" s="83">
        <v>909496.5</v>
      </c>
      <c r="O547" s="83">
        <v>151538</v>
      </c>
      <c r="P547" s="83" t="s">
        <v>78</v>
      </c>
      <c r="Q547" s="83">
        <v>116808</v>
      </c>
      <c r="R547" s="83" t="s">
        <v>78</v>
      </c>
      <c r="S547" s="83">
        <v>24619</v>
      </c>
      <c r="T547" s="83"/>
      <c r="U547" s="83">
        <v>127028.5</v>
      </c>
      <c r="V547" s="83" t="s">
        <v>78</v>
      </c>
      <c r="W547" s="83">
        <v>26102.1</v>
      </c>
      <c r="X547" s="83" t="s">
        <v>78</v>
      </c>
      <c r="Y547" s="83">
        <v>135134.20000000001</v>
      </c>
      <c r="Z547" s="83" t="s">
        <v>78</v>
      </c>
      <c r="AA547" s="83">
        <v>25102.3</v>
      </c>
      <c r="AB547" s="83"/>
      <c r="AC547" s="83">
        <v>146139.70000000001</v>
      </c>
      <c r="AD547" s="83" t="s">
        <v>78</v>
      </c>
      <c r="AE547" s="83">
        <v>26302.3</v>
      </c>
      <c r="AF547" s="83" t="s">
        <v>78</v>
      </c>
      <c r="AG547" s="83">
        <v>154759.1</v>
      </c>
      <c r="AH547" s="83" t="s">
        <v>78</v>
      </c>
      <c r="AI547" s="83">
        <v>26302.3</v>
      </c>
      <c r="AJ547" s="132"/>
      <c r="AK547" s="132"/>
      <c r="AL547" s="132"/>
      <c r="AM547" s="132"/>
      <c r="AN547" s="132"/>
      <c r="AO547" s="132"/>
      <c r="AP547" s="132"/>
      <c r="AQ547" s="132"/>
      <c r="AR547" s="132" t="s">
        <v>113</v>
      </c>
      <c r="AS547" s="132"/>
      <c r="AT547" s="132"/>
      <c r="AU547" s="132"/>
      <c r="AV547" s="132"/>
      <c r="AW547" s="132"/>
      <c r="AX547" s="132"/>
      <c r="AY547" s="132"/>
      <c r="AZ547" s="132"/>
      <c r="BA547" s="132"/>
      <c r="BB547" s="132" t="s">
        <v>113</v>
      </c>
      <c r="BC547" s="132"/>
      <c r="BD547" s="132"/>
      <c r="BE547" s="132"/>
      <c r="BF547" s="132"/>
      <c r="BG547" s="132"/>
      <c r="BH547" s="132"/>
      <c r="BI547" s="132" t="s">
        <v>113</v>
      </c>
      <c r="BJ547" s="132" t="s">
        <v>113</v>
      </c>
      <c r="BK547" s="132"/>
      <c r="BL547" s="132"/>
      <c r="BM547" s="132"/>
      <c r="BN547" s="132"/>
      <c r="BO547" s="132"/>
      <c r="BP547" s="132"/>
      <c r="BQ547" s="132"/>
      <c r="BR547" s="132"/>
      <c r="BS547" s="132"/>
      <c r="BT547" s="132"/>
      <c r="BU547" s="132"/>
      <c r="BV547" s="132"/>
      <c r="BW547" s="132"/>
      <c r="BX547" s="132"/>
      <c r="BY547" s="132"/>
      <c r="BZ547" s="132"/>
    </row>
    <row r="548" spans="1:78" ht="45.75" customHeight="1">
      <c r="A548" s="134">
        <v>542</v>
      </c>
      <c r="B548" s="134" t="s">
        <v>1712</v>
      </c>
      <c r="C548" s="2">
        <v>42489</v>
      </c>
      <c r="D548" s="134" t="s">
        <v>446</v>
      </c>
      <c r="E548" s="134" t="s">
        <v>66</v>
      </c>
      <c r="F548" s="134" t="s">
        <v>462</v>
      </c>
      <c r="G548" s="3" t="s">
        <v>2001</v>
      </c>
      <c r="H548" s="2">
        <v>41568</v>
      </c>
      <c r="I548" s="3" t="s">
        <v>2002</v>
      </c>
      <c r="J548" s="134">
        <v>2014</v>
      </c>
      <c r="K548" s="4" t="s">
        <v>2003</v>
      </c>
      <c r="L548" s="8" t="s">
        <v>76</v>
      </c>
      <c r="M548" s="83" t="s">
        <v>78</v>
      </c>
      <c r="N548" s="83">
        <v>10390</v>
      </c>
      <c r="O548" s="83">
        <v>350</v>
      </c>
      <c r="P548" s="83" t="s">
        <v>78</v>
      </c>
      <c r="Q548" s="83" t="s">
        <v>78</v>
      </c>
      <c r="R548" s="83" t="s">
        <v>78</v>
      </c>
      <c r="S548" s="83" t="s">
        <v>78</v>
      </c>
      <c r="T548" s="83" t="s">
        <v>78</v>
      </c>
      <c r="U548" s="83" t="s">
        <v>78</v>
      </c>
      <c r="V548" s="83" t="s">
        <v>78</v>
      </c>
      <c r="W548" s="83" t="s">
        <v>78</v>
      </c>
      <c r="X548" s="83" t="s">
        <v>78</v>
      </c>
      <c r="Y548" s="83" t="s">
        <v>78</v>
      </c>
      <c r="Z548" s="83" t="s">
        <v>78</v>
      </c>
      <c r="AA548" s="83" t="s">
        <v>78</v>
      </c>
      <c r="AB548" s="83" t="s">
        <v>78</v>
      </c>
      <c r="AC548" s="83" t="s">
        <v>78</v>
      </c>
      <c r="AD548" s="83" t="s">
        <v>78</v>
      </c>
      <c r="AE548" s="83" t="s">
        <v>78</v>
      </c>
      <c r="AF548" s="83" t="s">
        <v>78</v>
      </c>
      <c r="AG548" s="83" t="s">
        <v>78</v>
      </c>
      <c r="AH548" s="83" t="s">
        <v>78</v>
      </c>
      <c r="AI548" s="83" t="s">
        <v>78</v>
      </c>
      <c r="AJ548" s="132"/>
      <c r="AK548" s="132"/>
      <c r="AL548" s="132"/>
      <c r="AM548" s="132" t="s">
        <v>113</v>
      </c>
      <c r="AN548" s="132"/>
      <c r="AO548" s="132"/>
      <c r="AP548" s="132"/>
      <c r="AQ548" s="132"/>
      <c r="AR548" s="132"/>
      <c r="AS548" s="132"/>
      <c r="AT548" s="132"/>
      <c r="AU548" s="132"/>
      <c r="AV548" s="132"/>
      <c r="AW548" s="132"/>
      <c r="AX548" s="132"/>
      <c r="AY548" s="132"/>
      <c r="AZ548" s="132"/>
      <c r="BA548" s="132"/>
      <c r="BB548" s="132"/>
      <c r="BC548" s="132"/>
      <c r="BD548" s="132"/>
      <c r="BE548" s="132"/>
      <c r="BF548" s="132"/>
      <c r="BG548" s="132"/>
      <c r="BH548" s="132"/>
      <c r="BI548" s="132"/>
      <c r="BJ548" s="132"/>
      <c r="BK548" s="132"/>
      <c r="BL548" s="132"/>
      <c r="BM548" s="132"/>
      <c r="BN548" s="132"/>
      <c r="BO548" s="132"/>
      <c r="BP548" s="132"/>
      <c r="BQ548" s="132"/>
      <c r="BR548" s="132"/>
      <c r="BS548" s="132"/>
      <c r="BT548" s="132"/>
      <c r="BU548" s="132"/>
      <c r="BV548" s="132"/>
      <c r="BW548" s="132"/>
      <c r="BX548" s="132"/>
      <c r="BY548" s="132"/>
      <c r="BZ548" s="132"/>
    </row>
    <row r="549" spans="1:78" ht="45.75" customHeight="1">
      <c r="A549" s="134">
        <v>543</v>
      </c>
      <c r="B549" s="134" t="s">
        <v>1712</v>
      </c>
      <c r="C549" s="2">
        <v>42489</v>
      </c>
      <c r="D549" s="134" t="s">
        <v>446</v>
      </c>
      <c r="E549" s="134" t="s">
        <v>66</v>
      </c>
      <c r="F549" s="134" t="s">
        <v>1916</v>
      </c>
      <c r="G549" s="3" t="s">
        <v>2001</v>
      </c>
      <c r="H549" s="2">
        <v>41568</v>
      </c>
      <c r="I549" s="3" t="s">
        <v>2002</v>
      </c>
      <c r="J549" s="134" t="s">
        <v>108</v>
      </c>
      <c r="K549" s="4" t="s">
        <v>2003</v>
      </c>
      <c r="L549" s="8" t="s">
        <v>76</v>
      </c>
      <c r="M549" s="83" t="s">
        <v>78</v>
      </c>
      <c r="N549" s="83">
        <v>17003.900000000001</v>
      </c>
      <c r="O549" s="83">
        <v>16003.9</v>
      </c>
      <c r="P549" s="83" t="s">
        <v>78</v>
      </c>
      <c r="Q549" s="83">
        <v>2200</v>
      </c>
      <c r="R549" s="83" t="s">
        <v>78</v>
      </c>
      <c r="S549" s="83">
        <v>2200</v>
      </c>
      <c r="T549" s="83" t="s">
        <v>78</v>
      </c>
      <c r="U549" s="83">
        <v>2332</v>
      </c>
      <c r="V549" s="83" t="s">
        <v>78</v>
      </c>
      <c r="W549" s="83">
        <v>2332</v>
      </c>
      <c r="X549" s="83" t="s">
        <v>78</v>
      </c>
      <c r="Y549" s="83">
        <v>2471.9</v>
      </c>
      <c r="Z549" s="83" t="s">
        <v>78</v>
      </c>
      <c r="AA549" s="83">
        <v>2471.9</v>
      </c>
      <c r="AB549" s="83" t="s">
        <v>78</v>
      </c>
      <c r="AC549" s="83">
        <v>2500</v>
      </c>
      <c r="AD549" s="83" t="s">
        <v>78</v>
      </c>
      <c r="AE549" s="83">
        <v>2500</v>
      </c>
      <c r="AF549" s="83" t="s">
        <v>78</v>
      </c>
      <c r="AG549" s="83">
        <v>2500</v>
      </c>
      <c r="AH549" s="83" t="s">
        <v>78</v>
      </c>
      <c r="AI549" s="83">
        <v>2500</v>
      </c>
      <c r="AJ549" s="132"/>
      <c r="AK549" s="132"/>
      <c r="AL549" s="132"/>
      <c r="AM549" s="132"/>
      <c r="AN549" s="132"/>
      <c r="AO549" s="132"/>
      <c r="AP549" s="132"/>
      <c r="AQ549" s="132"/>
      <c r="AR549" s="132"/>
      <c r="AS549" s="132" t="s">
        <v>113</v>
      </c>
      <c r="AT549" s="132"/>
      <c r="AU549" s="132"/>
      <c r="AV549" s="132"/>
      <c r="AW549" s="132"/>
      <c r="AX549" s="132"/>
      <c r="AY549" s="132"/>
      <c r="AZ549" s="132"/>
      <c r="BA549" s="132"/>
      <c r="BB549" s="132"/>
      <c r="BC549" s="132"/>
      <c r="BD549" s="132"/>
      <c r="BE549" s="132"/>
      <c r="BF549" s="132"/>
      <c r="BG549" s="132"/>
      <c r="BH549" s="132"/>
      <c r="BI549" s="132"/>
      <c r="BJ549" s="132"/>
      <c r="BK549" s="132"/>
      <c r="BL549" s="132"/>
      <c r="BM549" s="132"/>
      <c r="BN549" s="132"/>
      <c r="BO549" s="132"/>
      <c r="BP549" s="132"/>
      <c r="BQ549" s="132"/>
      <c r="BR549" s="132"/>
      <c r="BS549" s="132"/>
      <c r="BT549" s="132"/>
      <c r="BU549" s="132"/>
      <c r="BV549" s="132"/>
      <c r="BW549" s="132"/>
      <c r="BX549" s="132"/>
      <c r="BY549" s="132"/>
      <c r="BZ549" s="132"/>
    </row>
    <row r="550" spans="1:78" ht="45.75" customHeight="1">
      <c r="A550" s="134">
        <v>544</v>
      </c>
      <c r="B550" s="134" t="s">
        <v>1712</v>
      </c>
      <c r="C550" s="2">
        <v>42489</v>
      </c>
      <c r="D550" s="134" t="s">
        <v>446</v>
      </c>
      <c r="E550" s="134" t="s">
        <v>66</v>
      </c>
      <c r="F550" s="134" t="s">
        <v>510</v>
      </c>
      <c r="G550" s="3" t="s">
        <v>2001</v>
      </c>
      <c r="H550" s="2">
        <v>41568</v>
      </c>
      <c r="I550" s="3" t="s">
        <v>2002</v>
      </c>
      <c r="J550" s="134" t="s">
        <v>108</v>
      </c>
      <c r="K550" s="4" t="s">
        <v>2003</v>
      </c>
      <c r="L550" s="8" t="s">
        <v>76</v>
      </c>
      <c r="M550" s="83">
        <v>192429.6</v>
      </c>
      <c r="N550" s="83">
        <v>213897.8</v>
      </c>
      <c r="O550" s="83">
        <v>576050</v>
      </c>
      <c r="P550" s="83">
        <v>13684</v>
      </c>
      <c r="Q550" s="83">
        <v>24592</v>
      </c>
      <c r="R550" s="83" t="s">
        <v>78</v>
      </c>
      <c r="S550" s="83">
        <v>104000</v>
      </c>
      <c r="T550" s="83">
        <v>46024</v>
      </c>
      <c r="U550" s="83">
        <v>98012</v>
      </c>
      <c r="V550" s="83" t="s">
        <v>78</v>
      </c>
      <c r="W550" s="83">
        <v>470400</v>
      </c>
      <c r="X550" s="83">
        <v>46024</v>
      </c>
      <c r="Y550" s="83">
        <v>23512</v>
      </c>
      <c r="Z550" s="83" t="s">
        <v>78</v>
      </c>
      <c r="AA550" s="83" t="s">
        <v>78</v>
      </c>
      <c r="AB550" s="83">
        <v>44717.2</v>
      </c>
      <c r="AC550" s="83">
        <v>22358.6</v>
      </c>
      <c r="AD550" s="83" t="s">
        <v>78</v>
      </c>
      <c r="AE550" s="83" t="s">
        <v>78</v>
      </c>
      <c r="AF550" s="83">
        <v>41980.4</v>
      </c>
      <c r="AG550" s="83">
        <v>20990.2</v>
      </c>
      <c r="AH550" s="83" t="s">
        <v>78</v>
      </c>
      <c r="AI550" s="83" t="s">
        <v>78</v>
      </c>
      <c r="AJ550" s="132" t="s">
        <v>113</v>
      </c>
      <c r="AK550" s="132" t="s">
        <v>113</v>
      </c>
      <c r="AL550" s="132"/>
      <c r="AM550" s="132"/>
      <c r="AN550" s="132"/>
      <c r="AO550" s="132"/>
      <c r="AP550" s="132"/>
      <c r="AQ550" s="132"/>
      <c r="AR550" s="132"/>
      <c r="AS550" s="132"/>
      <c r="AT550" s="132"/>
      <c r="AU550" s="132"/>
      <c r="AV550" s="132"/>
      <c r="AW550" s="132"/>
      <c r="AX550" s="132"/>
      <c r="AY550" s="132"/>
      <c r="AZ550" s="132"/>
      <c r="BA550" s="132"/>
      <c r="BB550" s="132"/>
      <c r="BC550" s="132"/>
      <c r="BD550" s="132"/>
      <c r="BE550" s="132"/>
      <c r="BF550" s="132"/>
      <c r="BG550" s="132"/>
      <c r="BH550" s="132"/>
      <c r="BI550" s="132"/>
      <c r="BJ550" s="132"/>
      <c r="BK550" s="132"/>
      <c r="BL550" s="132"/>
      <c r="BM550" s="132"/>
      <c r="BN550" s="132"/>
      <c r="BO550" s="132"/>
      <c r="BP550" s="132"/>
      <c r="BQ550" s="132"/>
      <c r="BR550" s="132"/>
      <c r="BS550" s="132"/>
      <c r="BT550" s="132"/>
      <c r="BU550" s="132"/>
      <c r="BV550" s="132"/>
      <c r="BW550" s="132"/>
      <c r="BX550" s="132"/>
      <c r="BY550" s="132"/>
      <c r="BZ550" s="132"/>
    </row>
    <row r="551" spans="1:78" ht="45.75" customHeight="1">
      <c r="A551" s="134">
        <v>545</v>
      </c>
      <c r="B551" s="134" t="s">
        <v>1712</v>
      </c>
      <c r="C551" s="2">
        <v>42489</v>
      </c>
      <c r="D551" s="134" t="s">
        <v>446</v>
      </c>
      <c r="E551" s="134" t="s">
        <v>66</v>
      </c>
      <c r="F551" s="134" t="s">
        <v>464</v>
      </c>
      <c r="G551" s="3" t="s">
        <v>2001</v>
      </c>
      <c r="H551" s="2">
        <v>41568</v>
      </c>
      <c r="I551" s="3" t="s">
        <v>2002</v>
      </c>
      <c r="J551" s="134" t="s">
        <v>56</v>
      </c>
      <c r="K551" s="4" t="s">
        <v>2003</v>
      </c>
      <c r="L551" s="8" t="s">
        <v>76</v>
      </c>
      <c r="M551" s="83">
        <v>10258</v>
      </c>
      <c r="N551" s="83">
        <v>77397.3</v>
      </c>
      <c r="O551" s="83">
        <v>419.9</v>
      </c>
      <c r="P551" s="83">
        <v>1575.2</v>
      </c>
      <c r="Q551" s="83">
        <v>214.8</v>
      </c>
      <c r="R551" s="83" t="s">
        <v>78</v>
      </c>
      <c r="S551" s="83" t="s">
        <v>78</v>
      </c>
      <c r="T551" s="83">
        <v>1575.2</v>
      </c>
      <c r="U551" s="83">
        <v>214.8</v>
      </c>
      <c r="V551" s="83" t="s">
        <v>78</v>
      </c>
      <c r="W551" s="83" t="s">
        <v>78</v>
      </c>
      <c r="X551" s="83">
        <v>1575.2</v>
      </c>
      <c r="Y551" s="83">
        <v>214.8</v>
      </c>
      <c r="Z551" s="83" t="s">
        <v>78</v>
      </c>
      <c r="AA551" s="83" t="s">
        <v>78</v>
      </c>
      <c r="AB551" s="83">
        <v>1575.2</v>
      </c>
      <c r="AC551" s="83">
        <v>214.8</v>
      </c>
      <c r="AD551" s="83" t="s">
        <v>78</v>
      </c>
      <c r="AE551" s="83" t="s">
        <v>78</v>
      </c>
      <c r="AF551" s="83">
        <v>1575.2</v>
      </c>
      <c r="AG551" s="83">
        <v>214.8</v>
      </c>
      <c r="AH551" s="83" t="s">
        <v>78</v>
      </c>
      <c r="AI551" s="83" t="s">
        <v>78</v>
      </c>
      <c r="AJ551" s="132"/>
      <c r="AK551" s="132"/>
      <c r="AL551" s="132"/>
      <c r="AM551" s="132" t="s">
        <v>113</v>
      </c>
      <c r="AN551" s="132"/>
      <c r="AO551" s="132" t="s">
        <v>113</v>
      </c>
      <c r="AP551" s="132"/>
      <c r="AQ551" s="132"/>
      <c r="AR551" s="132"/>
      <c r="AS551" s="132"/>
      <c r="AT551" s="132"/>
      <c r="AU551" s="132"/>
      <c r="AV551" s="132"/>
      <c r="AW551" s="132"/>
      <c r="AX551" s="132"/>
      <c r="AY551" s="132"/>
      <c r="AZ551" s="132"/>
      <c r="BA551" s="132"/>
      <c r="BB551" s="132"/>
      <c r="BC551" s="132"/>
      <c r="BD551" s="132"/>
      <c r="BE551" s="132"/>
      <c r="BF551" s="132"/>
      <c r="BG551" s="132"/>
      <c r="BH551" s="132"/>
      <c r="BI551" s="132"/>
      <c r="BJ551" s="132"/>
      <c r="BK551" s="132"/>
      <c r="BL551" s="132"/>
      <c r="BM551" s="132"/>
      <c r="BN551" s="132"/>
      <c r="BO551" s="132"/>
      <c r="BP551" s="132"/>
      <c r="BQ551" s="132"/>
      <c r="BR551" s="132"/>
      <c r="BS551" s="132"/>
      <c r="BT551" s="132"/>
      <c r="BU551" s="132"/>
      <c r="BV551" s="132"/>
      <c r="BW551" s="132"/>
      <c r="BX551" s="132"/>
      <c r="BY551" s="132"/>
      <c r="BZ551" s="132"/>
    </row>
    <row r="552" spans="1:78" ht="45.75" customHeight="1">
      <c r="A552" s="134">
        <v>546</v>
      </c>
      <c r="B552" s="134" t="s">
        <v>1046</v>
      </c>
      <c r="C552" s="2">
        <v>42486</v>
      </c>
      <c r="D552" s="134" t="s">
        <v>446</v>
      </c>
      <c r="E552" s="134" t="s">
        <v>66</v>
      </c>
      <c r="F552" s="134" t="s">
        <v>618</v>
      </c>
      <c r="G552" s="3" t="s">
        <v>2007</v>
      </c>
      <c r="H552" s="2">
        <v>41250</v>
      </c>
      <c r="I552" s="3" t="s">
        <v>2008</v>
      </c>
      <c r="J552" s="134" t="s">
        <v>63</v>
      </c>
      <c r="K552" s="4" t="s">
        <v>2009</v>
      </c>
      <c r="L552" s="8" t="s">
        <v>518</v>
      </c>
      <c r="M552" s="83">
        <v>2372.9299999999998</v>
      </c>
      <c r="N552" s="83">
        <v>4370.67</v>
      </c>
      <c r="O552" s="83">
        <v>20651.38</v>
      </c>
      <c r="P552" s="83">
        <v>751.39</v>
      </c>
      <c r="Q552" s="83">
        <v>800.6</v>
      </c>
      <c r="R552" s="83" t="s">
        <v>78</v>
      </c>
      <c r="S552" s="83">
        <v>5220.25</v>
      </c>
      <c r="T552" s="83">
        <v>100</v>
      </c>
      <c r="U552" s="83">
        <v>300.64</v>
      </c>
      <c r="V552" s="83" t="s">
        <v>78</v>
      </c>
      <c r="W552" s="83">
        <v>110</v>
      </c>
      <c r="X552" s="83">
        <v>100</v>
      </c>
      <c r="Y552" s="83">
        <v>300.10000000000002</v>
      </c>
      <c r="Z552" s="83" t="s">
        <v>78</v>
      </c>
      <c r="AA552" s="83">
        <v>110</v>
      </c>
      <c r="AB552" s="83">
        <v>100</v>
      </c>
      <c r="AC552" s="83">
        <v>300.22000000000003</v>
      </c>
      <c r="AD552" s="83" t="s">
        <v>78</v>
      </c>
      <c r="AE552" s="83">
        <v>110</v>
      </c>
      <c r="AF552" s="83">
        <v>100</v>
      </c>
      <c r="AG552" s="83">
        <v>299.49</v>
      </c>
      <c r="AH552" s="83" t="s">
        <v>78</v>
      </c>
      <c r="AI552" s="83">
        <v>110</v>
      </c>
      <c r="AJ552" s="132"/>
      <c r="AK552" s="132"/>
      <c r="AL552" s="132"/>
      <c r="AM552" s="132" t="s">
        <v>113</v>
      </c>
      <c r="AN552" s="132"/>
      <c r="AO552" s="132" t="s">
        <v>113</v>
      </c>
      <c r="AP552" s="132"/>
      <c r="AQ552" s="132"/>
      <c r="AR552" s="132"/>
      <c r="AS552" s="132" t="s">
        <v>113</v>
      </c>
      <c r="AT552" s="132"/>
      <c r="AU552" s="132"/>
      <c r="AV552" s="132"/>
      <c r="AW552" s="132"/>
      <c r="AX552" s="132"/>
      <c r="AY552" s="132"/>
      <c r="AZ552" s="132"/>
      <c r="BA552" s="132"/>
      <c r="BB552" s="132"/>
      <c r="BC552" s="132"/>
      <c r="BD552" s="132"/>
      <c r="BE552" s="132"/>
      <c r="BF552" s="132"/>
      <c r="BG552" s="132"/>
      <c r="BH552" s="132"/>
      <c r="BI552" s="132"/>
      <c r="BJ552" s="132"/>
      <c r="BK552" s="132"/>
      <c r="BL552" s="132"/>
      <c r="BM552" s="132"/>
      <c r="BN552" s="132"/>
      <c r="BO552" s="132"/>
      <c r="BP552" s="132"/>
      <c r="BQ552" s="132"/>
      <c r="BR552" s="132"/>
      <c r="BS552" s="132"/>
      <c r="BT552" s="132"/>
      <c r="BU552" s="132"/>
      <c r="BV552" s="132"/>
      <c r="BW552" s="132"/>
      <c r="BX552" s="132"/>
      <c r="BY552" s="132"/>
      <c r="BZ552" s="132"/>
    </row>
    <row r="553" spans="1:78" ht="45.75" customHeight="1">
      <c r="A553" s="134">
        <v>547</v>
      </c>
      <c r="B553" s="134" t="s">
        <v>1046</v>
      </c>
      <c r="C553" s="2">
        <v>42486</v>
      </c>
      <c r="D553" s="134" t="s">
        <v>446</v>
      </c>
      <c r="E553" s="134" t="s">
        <v>66</v>
      </c>
      <c r="F553" s="134" t="s">
        <v>2010</v>
      </c>
      <c r="G553" s="3" t="s">
        <v>2007</v>
      </c>
      <c r="H553" s="2">
        <v>41250</v>
      </c>
      <c r="I553" s="3" t="s">
        <v>2008</v>
      </c>
      <c r="J553" s="134" t="s">
        <v>63</v>
      </c>
      <c r="K553" s="4" t="s">
        <v>2009</v>
      </c>
      <c r="L553" s="8" t="s">
        <v>518</v>
      </c>
      <c r="M553" s="83">
        <v>1341.13</v>
      </c>
      <c r="N553" s="83">
        <v>1510.7</v>
      </c>
      <c r="O553" s="83">
        <v>20468.12</v>
      </c>
      <c r="P553" s="83">
        <v>8.86</v>
      </c>
      <c r="Q553" s="83">
        <v>200.5</v>
      </c>
      <c r="R553" s="83" t="s">
        <v>78</v>
      </c>
      <c r="S553" s="83">
        <v>2400.29</v>
      </c>
      <c r="T553" s="83" t="s">
        <v>78</v>
      </c>
      <c r="U553" s="83">
        <v>204.52</v>
      </c>
      <c r="V553" s="83" t="s">
        <v>78</v>
      </c>
      <c r="W553" s="83">
        <v>2635.5</v>
      </c>
      <c r="X553" s="83" t="s">
        <v>78</v>
      </c>
      <c r="Y553" s="83">
        <v>204.52</v>
      </c>
      <c r="Z553" s="83" t="s">
        <v>78</v>
      </c>
      <c r="AA553" s="83">
        <v>2882.71</v>
      </c>
      <c r="AB553" s="83" t="s">
        <v>78</v>
      </c>
      <c r="AC553" s="83">
        <v>208.97</v>
      </c>
      <c r="AD553" s="83" t="s">
        <v>78</v>
      </c>
      <c r="AE553" s="83">
        <v>3091.91</v>
      </c>
      <c r="AF553" s="83" t="s">
        <v>78</v>
      </c>
      <c r="AG553" s="83">
        <v>209.15</v>
      </c>
      <c r="AH553" s="83" t="s">
        <v>78</v>
      </c>
      <c r="AI553" s="83">
        <v>3335.38</v>
      </c>
      <c r="AJ553" s="132" t="s">
        <v>113</v>
      </c>
      <c r="AK553" s="132" t="s">
        <v>113</v>
      </c>
      <c r="AL553" s="132" t="s">
        <v>113</v>
      </c>
      <c r="AM553" s="132"/>
      <c r="AN553" s="132"/>
      <c r="AO553" s="132"/>
      <c r="AP553" s="132"/>
      <c r="AQ553" s="132"/>
      <c r="AR553" s="132"/>
      <c r="AS553" s="132"/>
      <c r="AT553" s="132"/>
      <c r="AU553" s="132"/>
      <c r="AV553" s="132"/>
      <c r="AW553" s="132"/>
      <c r="AX553" s="132"/>
      <c r="AY553" s="132"/>
      <c r="AZ553" s="132"/>
      <c r="BA553" s="132"/>
      <c r="BB553" s="132"/>
      <c r="BC553" s="132"/>
      <c r="BD553" s="132"/>
      <c r="BE553" s="132"/>
      <c r="BF553" s="132"/>
      <c r="BG553" s="132"/>
      <c r="BH553" s="132"/>
      <c r="BI553" s="132"/>
      <c r="BJ553" s="132"/>
      <c r="BK553" s="132"/>
      <c r="BL553" s="132"/>
      <c r="BM553" s="132"/>
      <c r="BN553" s="132"/>
      <c r="BO553" s="132"/>
      <c r="BP553" s="132"/>
      <c r="BQ553" s="132"/>
      <c r="BR553" s="132"/>
      <c r="BS553" s="132"/>
      <c r="BT553" s="132"/>
      <c r="BU553" s="132"/>
      <c r="BV553" s="132"/>
      <c r="BW553" s="132"/>
      <c r="BX553" s="132"/>
      <c r="BY553" s="132"/>
      <c r="BZ553" s="132"/>
    </row>
    <row r="554" spans="1:78" ht="45.75" customHeight="1">
      <c r="A554" s="134">
        <v>548</v>
      </c>
      <c r="B554" s="134" t="s">
        <v>1046</v>
      </c>
      <c r="C554" s="2">
        <v>42486</v>
      </c>
      <c r="D554" s="134" t="s">
        <v>446</v>
      </c>
      <c r="E554" s="134" t="s">
        <v>66</v>
      </c>
      <c r="F554" s="134" t="s">
        <v>492</v>
      </c>
      <c r="G554" s="3" t="s">
        <v>2007</v>
      </c>
      <c r="H554" s="2">
        <v>41250</v>
      </c>
      <c r="I554" s="3" t="s">
        <v>2008</v>
      </c>
      <c r="J554" s="134" t="s">
        <v>63</v>
      </c>
      <c r="K554" s="4" t="s">
        <v>2009</v>
      </c>
      <c r="L554" s="8" t="s">
        <v>518</v>
      </c>
      <c r="M554" s="83">
        <v>639.13</v>
      </c>
      <c r="N554" s="83">
        <v>2688.68</v>
      </c>
      <c r="O554" s="83">
        <v>2287.27</v>
      </c>
      <c r="P554" s="83">
        <v>138.03</v>
      </c>
      <c r="Q554" s="83">
        <v>332.6</v>
      </c>
      <c r="R554" s="83" t="s">
        <v>78</v>
      </c>
      <c r="S554" s="83">
        <v>127</v>
      </c>
      <c r="T554" s="83" t="s">
        <v>78</v>
      </c>
      <c r="U554" s="83">
        <v>335.5</v>
      </c>
      <c r="V554" s="83" t="s">
        <v>78</v>
      </c>
      <c r="W554" s="83">
        <v>134.4</v>
      </c>
      <c r="X554" s="83" t="s">
        <v>78</v>
      </c>
      <c r="Y554" s="83">
        <v>335.5</v>
      </c>
      <c r="Z554" s="83" t="s">
        <v>78</v>
      </c>
      <c r="AA554" s="83">
        <v>142.4</v>
      </c>
      <c r="AB554" s="83" t="s">
        <v>78</v>
      </c>
      <c r="AC554" s="83">
        <v>350.48</v>
      </c>
      <c r="AD554" s="83" t="s">
        <v>78</v>
      </c>
      <c r="AE554" s="83">
        <v>155.4</v>
      </c>
      <c r="AF554" s="83" t="s">
        <v>78</v>
      </c>
      <c r="AG554" s="83">
        <v>352.08</v>
      </c>
      <c r="AH554" s="83" t="s">
        <v>78</v>
      </c>
      <c r="AI554" s="83">
        <v>180.4</v>
      </c>
      <c r="AJ554" s="132"/>
      <c r="AK554" s="132"/>
      <c r="AL554" s="132"/>
      <c r="AM554" s="132"/>
      <c r="AN554" s="132"/>
      <c r="AO554" s="132"/>
      <c r="AP554" s="132"/>
      <c r="AQ554" s="132"/>
      <c r="AR554" s="132"/>
      <c r="AS554" s="132"/>
      <c r="AT554" s="132" t="s">
        <v>113</v>
      </c>
      <c r="AU554" s="132" t="s">
        <v>113</v>
      </c>
      <c r="AV554" s="132" t="s">
        <v>113</v>
      </c>
      <c r="AW554" s="132" t="s">
        <v>113</v>
      </c>
      <c r="AX554" s="132" t="s">
        <v>113</v>
      </c>
      <c r="AY554" s="132"/>
      <c r="AZ554" s="132"/>
      <c r="BA554" s="132"/>
      <c r="BB554" s="132"/>
      <c r="BC554" s="132" t="s">
        <v>113</v>
      </c>
      <c r="BD554" s="132"/>
      <c r="BE554" s="132"/>
      <c r="BF554" s="132"/>
      <c r="BG554" s="132"/>
      <c r="BH554" s="132"/>
      <c r="BI554" s="132"/>
      <c r="BJ554" s="132"/>
      <c r="BK554" s="132"/>
      <c r="BL554" s="132"/>
      <c r="BM554" s="132"/>
      <c r="BN554" s="132"/>
      <c r="BO554" s="132"/>
      <c r="BP554" s="132"/>
      <c r="BQ554" s="132"/>
      <c r="BR554" s="132"/>
      <c r="BS554" s="132"/>
      <c r="BT554" s="132"/>
      <c r="BU554" s="132"/>
      <c r="BV554" s="132"/>
      <c r="BW554" s="132"/>
      <c r="BX554" s="132"/>
      <c r="BY554" s="132"/>
      <c r="BZ554" s="132"/>
    </row>
    <row r="555" spans="1:78" ht="45.75" customHeight="1">
      <c r="A555" s="134">
        <v>549</v>
      </c>
      <c r="B555" s="134" t="s">
        <v>1046</v>
      </c>
      <c r="C555" s="2">
        <v>42486</v>
      </c>
      <c r="D555" s="134" t="s">
        <v>446</v>
      </c>
      <c r="E555" s="134" t="s">
        <v>66</v>
      </c>
      <c r="F555" s="134" t="s">
        <v>2011</v>
      </c>
      <c r="G555" s="3" t="s">
        <v>2007</v>
      </c>
      <c r="H555" s="2">
        <v>41250</v>
      </c>
      <c r="I555" s="3" t="s">
        <v>2008</v>
      </c>
      <c r="J555" s="134" t="s">
        <v>63</v>
      </c>
      <c r="K555" s="4" t="s">
        <v>2009</v>
      </c>
      <c r="L555" s="8" t="s">
        <v>518</v>
      </c>
      <c r="M555" s="83">
        <v>38.340000000000003</v>
      </c>
      <c r="N555" s="83">
        <v>372.19</v>
      </c>
      <c r="O555" s="83">
        <v>14449.6</v>
      </c>
      <c r="P555" s="83" t="s">
        <v>78</v>
      </c>
      <c r="Q555" s="83">
        <v>42.5</v>
      </c>
      <c r="R555" s="83" t="s">
        <v>78</v>
      </c>
      <c r="S555" s="83">
        <v>3.75</v>
      </c>
      <c r="T555" s="83" t="s">
        <v>78</v>
      </c>
      <c r="U555" s="83">
        <v>24.4</v>
      </c>
      <c r="V555" s="83" t="s">
        <v>78</v>
      </c>
      <c r="W555" s="83">
        <v>3110.3</v>
      </c>
      <c r="X555" s="83" t="s">
        <v>78</v>
      </c>
      <c r="Y555" s="83">
        <v>29.4</v>
      </c>
      <c r="Z555" s="83" t="s">
        <v>78</v>
      </c>
      <c r="AA555" s="83">
        <v>3421.1</v>
      </c>
      <c r="AB555" s="83" t="s">
        <v>78</v>
      </c>
      <c r="AC555" s="83">
        <v>103.66</v>
      </c>
      <c r="AD555" s="83" t="s">
        <v>78</v>
      </c>
      <c r="AE555" s="83">
        <v>3763.5</v>
      </c>
      <c r="AF555" s="83" t="s">
        <v>78</v>
      </c>
      <c r="AG555" s="83">
        <v>111.3</v>
      </c>
      <c r="AH555" s="83" t="s">
        <v>78</v>
      </c>
      <c r="AI555" s="83">
        <v>4139.7</v>
      </c>
      <c r="AJ555" s="132"/>
      <c r="AK555" s="132"/>
      <c r="AL555" s="132"/>
      <c r="AM555" s="132"/>
      <c r="AN555" s="132" t="s">
        <v>113</v>
      </c>
      <c r="AO555" s="132"/>
      <c r="AP555" s="132"/>
      <c r="AQ555" s="132"/>
      <c r="AR555" s="132"/>
      <c r="AS555" s="132"/>
      <c r="AT555" s="132"/>
      <c r="AU555" s="132"/>
      <c r="AV555" s="132"/>
      <c r="AW555" s="132"/>
      <c r="AX555" s="132"/>
      <c r="AY555" s="132"/>
      <c r="AZ555" s="132"/>
      <c r="BA555" s="132"/>
      <c r="BB555" s="132"/>
      <c r="BC555" s="132"/>
      <c r="BD555" s="132"/>
      <c r="BE555" s="132"/>
      <c r="BF555" s="132"/>
      <c r="BG555" s="132"/>
      <c r="BH555" s="132"/>
      <c r="BI555" s="132"/>
      <c r="BJ555" s="132"/>
      <c r="BK555" s="132"/>
      <c r="BL555" s="132"/>
      <c r="BM555" s="132"/>
      <c r="BN555" s="132"/>
      <c r="BO555" s="132"/>
      <c r="BP555" s="132"/>
      <c r="BQ555" s="132"/>
      <c r="BR555" s="132"/>
      <c r="BS555" s="132"/>
      <c r="BT555" s="132"/>
      <c r="BU555" s="132"/>
      <c r="BV555" s="132"/>
      <c r="BW555" s="132"/>
      <c r="BX555" s="132"/>
      <c r="BY555" s="132"/>
      <c r="BZ555" s="132"/>
    </row>
    <row r="556" spans="1:78" ht="45.75" customHeight="1">
      <c r="A556" s="134">
        <v>550</v>
      </c>
      <c r="B556" s="134" t="s">
        <v>1046</v>
      </c>
      <c r="C556" s="2">
        <v>42486</v>
      </c>
      <c r="D556" s="134" t="s">
        <v>446</v>
      </c>
      <c r="E556" s="134" t="s">
        <v>66</v>
      </c>
      <c r="F556" s="134" t="s">
        <v>2012</v>
      </c>
      <c r="G556" s="3" t="s">
        <v>2007</v>
      </c>
      <c r="H556" s="2">
        <v>41250</v>
      </c>
      <c r="I556" s="3" t="s">
        <v>2008</v>
      </c>
      <c r="J556" s="134" t="s">
        <v>63</v>
      </c>
      <c r="K556" s="4" t="s">
        <v>2009</v>
      </c>
      <c r="L556" s="8" t="s">
        <v>518</v>
      </c>
      <c r="M556" s="83" t="s">
        <v>78</v>
      </c>
      <c r="N556" s="83">
        <v>70.069999999999993</v>
      </c>
      <c r="O556" s="83">
        <v>10894.2</v>
      </c>
      <c r="P556" s="83" t="s">
        <v>78</v>
      </c>
      <c r="Q556" s="83">
        <v>11</v>
      </c>
      <c r="R556" s="83" t="s">
        <v>78</v>
      </c>
      <c r="S556" s="83">
        <v>394.8</v>
      </c>
      <c r="T556" s="83" t="s">
        <v>78</v>
      </c>
      <c r="U556" s="83">
        <v>10.46</v>
      </c>
      <c r="V556" s="83" t="s">
        <v>78</v>
      </c>
      <c r="W556" s="83">
        <v>2114.6</v>
      </c>
      <c r="X556" s="83" t="s">
        <v>78</v>
      </c>
      <c r="Y556" s="83">
        <v>10.46</v>
      </c>
      <c r="Z556" s="83" t="s">
        <v>78</v>
      </c>
      <c r="AA556" s="83">
        <v>2326.1999999999998</v>
      </c>
      <c r="AB556" s="83" t="s">
        <v>78</v>
      </c>
      <c r="AC556" s="83">
        <v>12.52</v>
      </c>
      <c r="AD556" s="83" t="s">
        <v>78</v>
      </c>
      <c r="AE556" s="83">
        <v>2558.6</v>
      </c>
      <c r="AF556" s="83" t="s">
        <v>78</v>
      </c>
      <c r="AG556" s="83">
        <v>12.52</v>
      </c>
      <c r="AH556" s="83" t="s">
        <v>78</v>
      </c>
      <c r="AI556" s="83">
        <v>2814.6</v>
      </c>
      <c r="AJ556" s="132"/>
      <c r="AK556" s="132"/>
      <c r="AL556" s="132"/>
      <c r="AM556" s="132"/>
      <c r="AN556" s="132"/>
      <c r="AO556" s="132"/>
      <c r="AP556" s="132"/>
      <c r="AQ556" s="132"/>
      <c r="AR556" s="132" t="s">
        <v>113</v>
      </c>
      <c r="AS556" s="132" t="s">
        <v>113</v>
      </c>
      <c r="AT556" s="132"/>
      <c r="AU556" s="132"/>
      <c r="AV556" s="132"/>
      <c r="AW556" s="132"/>
      <c r="AX556" s="132"/>
      <c r="AY556" s="132"/>
      <c r="AZ556" s="132"/>
      <c r="BA556" s="132"/>
      <c r="BB556" s="132"/>
      <c r="BC556" s="132"/>
      <c r="BD556" s="132"/>
      <c r="BE556" s="132"/>
      <c r="BF556" s="132"/>
      <c r="BG556" s="132"/>
      <c r="BH556" s="132"/>
      <c r="BI556" s="132"/>
      <c r="BJ556" s="132"/>
      <c r="BK556" s="132"/>
      <c r="BL556" s="132"/>
      <c r="BM556" s="132"/>
      <c r="BN556" s="132"/>
      <c r="BO556" s="132"/>
      <c r="BP556" s="132"/>
      <c r="BQ556" s="132"/>
      <c r="BR556" s="132"/>
      <c r="BS556" s="132"/>
      <c r="BT556" s="132"/>
      <c r="BU556" s="132"/>
      <c r="BV556" s="132"/>
      <c r="BW556" s="132"/>
      <c r="BX556" s="132"/>
      <c r="BY556" s="132"/>
      <c r="BZ556" s="132"/>
    </row>
    <row r="557" spans="1:78" ht="45.75" customHeight="1">
      <c r="A557" s="134">
        <v>551</v>
      </c>
      <c r="B557" s="134" t="s">
        <v>1046</v>
      </c>
      <c r="C557" s="2">
        <v>42486</v>
      </c>
      <c r="D557" s="134" t="s">
        <v>446</v>
      </c>
      <c r="E557" s="134" t="s">
        <v>66</v>
      </c>
      <c r="F557" s="134" t="s">
        <v>2013</v>
      </c>
      <c r="G557" s="3" t="s">
        <v>2007</v>
      </c>
      <c r="H557" s="2">
        <v>41250</v>
      </c>
      <c r="I557" s="3" t="s">
        <v>2008</v>
      </c>
      <c r="J557" s="134" t="s">
        <v>63</v>
      </c>
      <c r="K557" s="4" t="s">
        <v>2009</v>
      </c>
      <c r="L557" s="8" t="s">
        <v>518</v>
      </c>
      <c r="M557" s="83">
        <v>234.13</v>
      </c>
      <c r="N557" s="83">
        <v>2023.53</v>
      </c>
      <c r="O557" s="83">
        <v>40465.58</v>
      </c>
      <c r="P557" s="83">
        <v>59.56</v>
      </c>
      <c r="Q557" s="83">
        <v>232</v>
      </c>
      <c r="R557" s="83" t="s">
        <v>78</v>
      </c>
      <c r="S557" s="83">
        <v>4865.58</v>
      </c>
      <c r="T557" s="83" t="s">
        <v>78</v>
      </c>
      <c r="U557" s="83">
        <v>241.28</v>
      </c>
      <c r="V557" s="83" t="s">
        <v>78</v>
      </c>
      <c r="W557" s="83">
        <v>5170</v>
      </c>
      <c r="X557" s="83" t="s">
        <v>78</v>
      </c>
      <c r="Y557" s="83">
        <v>241.28</v>
      </c>
      <c r="Z557" s="83" t="s">
        <v>78</v>
      </c>
      <c r="AA557" s="83">
        <v>5430</v>
      </c>
      <c r="AB557" s="83" t="s">
        <v>78</v>
      </c>
      <c r="AC557" s="83">
        <v>278.33999999999997</v>
      </c>
      <c r="AD557" s="83" t="s">
        <v>78</v>
      </c>
      <c r="AE557" s="83">
        <v>5700</v>
      </c>
      <c r="AF557" s="83" t="s">
        <v>78</v>
      </c>
      <c r="AG557" s="83">
        <v>281.88</v>
      </c>
      <c r="AH557" s="83" t="s">
        <v>78</v>
      </c>
      <c r="AI557" s="83">
        <v>5980</v>
      </c>
      <c r="AJ557" s="132"/>
      <c r="AK557" s="132"/>
      <c r="AL557" s="132"/>
      <c r="AM557" s="132"/>
      <c r="AN557" s="132"/>
      <c r="AO557" s="132"/>
      <c r="AP557" s="132" t="s">
        <v>113</v>
      </c>
      <c r="AQ557" s="132"/>
      <c r="AR557" s="132"/>
      <c r="AS557" s="132"/>
      <c r="AT557" s="132"/>
      <c r="AU557" s="132"/>
      <c r="AV557" s="132"/>
      <c r="AW557" s="132"/>
      <c r="AX557" s="132"/>
      <c r="AY557" s="132"/>
      <c r="AZ557" s="132"/>
      <c r="BA557" s="132"/>
      <c r="BB557" s="132"/>
      <c r="BC557" s="132"/>
      <c r="BD557" s="132"/>
      <c r="BE557" s="132"/>
      <c r="BF557" s="132"/>
      <c r="BG557" s="132"/>
      <c r="BH557" s="132"/>
      <c r="BI557" s="132"/>
      <c r="BJ557" s="132"/>
      <c r="BK557" s="132" t="s">
        <v>113</v>
      </c>
      <c r="BL557" s="132" t="s">
        <v>113</v>
      </c>
      <c r="BM557" s="132"/>
      <c r="BN557" s="132"/>
      <c r="BO557" s="132"/>
      <c r="BP557" s="132"/>
      <c r="BQ557" s="132"/>
      <c r="BR557" s="132"/>
      <c r="BS557" s="132"/>
      <c r="BT557" s="132"/>
      <c r="BU557" s="132"/>
      <c r="BV557" s="132"/>
      <c r="BW557" s="132"/>
      <c r="BX557" s="132"/>
      <c r="BY557" s="132" t="s">
        <v>113</v>
      </c>
      <c r="BZ557" s="132"/>
    </row>
    <row r="558" spans="1:78" ht="45.75" customHeight="1">
      <c r="A558" s="134">
        <v>552</v>
      </c>
      <c r="B558" s="134" t="s">
        <v>1046</v>
      </c>
      <c r="C558" s="2">
        <v>42486</v>
      </c>
      <c r="D558" s="134" t="s">
        <v>446</v>
      </c>
      <c r="E558" s="134" t="s">
        <v>66</v>
      </c>
      <c r="F558" s="134" t="s">
        <v>2014</v>
      </c>
      <c r="G558" s="3" t="s">
        <v>2007</v>
      </c>
      <c r="H558" s="2">
        <v>41250</v>
      </c>
      <c r="I558" s="3" t="s">
        <v>2008</v>
      </c>
      <c r="J558" s="134" t="s">
        <v>63</v>
      </c>
      <c r="K558" s="4" t="s">
        <v>2009</v>
      </c>
      <c r="L558" s="8" t="s">
        <v>518</v>
      </c>
      <c r="M558" s="83">
        <v>44.85</v>
      </c>
      <c r="N558" s="83">
        <v>352.89</v>
      </c>
      <c r="O558" s="83">
        <v>795.44</v>
      </c>
      <c r="P558" s="83" t="s">
        <v>78</v>
      </c>
      <c r="Q558" s="83">
        <v>21</v>
      </c>
      <c r="R558" s="83" t="s">
        <v>78</v>
      </c>
      <c r="S558" s="83">
        <v>43</v>
      </c>
      <c r="T558" s="83" t="s">
        <v>78</v>
      </c>
      <c r="U558" s="83">
        <v>21.48</v>
      </c>
      <c r="V558" s="83" t="s">
        <v>78</v>
      </c>
      <c r="W558" s="83">
        <v>144.65</v>
      </c>
      <c r="X558" s="83" t="s">
        <v>78</v>
      </c>
      <c r="Y558" s="83">
        <v>21.48</v>
      </c>
      <c r="Z558" s="83" t="s">
        <v>78</v>
      </c>
      <c r="AA558" s="83">
        <v>151.88</v>
      </c>
      <c r="AB558" s="83" t="s">
        <v>78</v>
      </c>
      <c r="AC558" s="83">
        <v>93.06</v>
      </c>
      <c r="AD558" s="83" t="s">
        <v>78</v>
      </c>
      <c r="AE558" s="83">
        <v>159.47</v>
      </c>
      <c r="AF558" s="83" t="s">
        <v>78</v>
      </c>
      <c r="AG558" s="83">
        <v>100.15</v>
      </c>
      <c r="AH558" s="83" t="s">
        <v>78</v>
      </c>
      <c r="AI558" s="83">
        <v>167.44</v>
      </c>
      <c r="AJ558" s="132"/>
      <c r="AK558" s="132"/>
      <c r="AL558" s="132"/>
      <c r="AM558" s="132"/>
      <c r="AN558" s="132"/>
      <c r="AO558" s="132" t="s">
        <v>113</v>
      </c>
      <c r="AP558" s="132" t="s">
        <v>113</v>
      </c>
      <c r="AQ558" s="132"/>
      <c r="AR558" s="132"/>
      <c r="AS558" s="132"/>
      <c r="AT558" s="132"/>
      <c r="AU558" s="132"/>
      <c r="AV558" s="132"/>
      <c r="AW558" s="132"/>
      <c r="AX558" s="132"/>
      <c r="AY558" s="132"/>
      <c r="AZ558" s="132"/>
      <c r="BA558" s="132"/>
      <c r="BB558" s="132"/>
      <c r="BC558" s="132"/>
      <c r="BD558" s="132"/>
      <c r="BE558" s="132"/>
      <c r="BF558" s="132"/>
      <c r="BG558" s="132"/>
      <c r="BH558" s="132"/>
      <c r="BI558" s="132"/>
      <c r="BJ558" s="132"/>
      <c r="BK558" s="132"/>
      <c r="BL558" s="132" t="s">
        <v>113</v>
      </c>
      <c r="BM558" s="132"/>
      <c r="BN558" s="132"/>
      <c r="BO558" s="132"/>
      <c r="BP558" s="132"/>
      <c r="BQ558" s="132"/>
      <c r="BR558" s="132"/>
      <c r="BS558" s="132"/>
      <c r="BT558" s="132"/>
      <c r="BU558" s="132"/>
      <c r="BV558" s="132"/>
      <c r="BW558" s="132"/>
      <c r="BX558" s="132"/>
      <c r="BY558" s="132"/>
      <c r="BZ558" s="132"/>
    </row>
  </sheetData>
  <autoFilter ref="A6:AI558"/>
  <mergeCells count="64">
    <mergeCell ref="A4:A6"/>
    <mergeCell ref="F4:F6"/>
    <mergeCell ref="G4:G6"/>
    <mergeCell ref="H4:H6"/>
    <mergeCell ref="I4:I6"/>
    <mergeCell ref="B4:B6"/>
    <mergeCell ref="D4:D6"/>
    <mergeCell ref="C4:C6"/>
    <mergeCell ref="E4:E6"/>
    <mergeCell ref="R5:R6"/>
    <mergeCell ref="AB5:AB6"/>
    <mergeCell ref="AC5:AC6"/>
    <mergeCell ref="AD5:AD6"/>
    <mergeCell ref="J4:J6"/>
    <mergeCell ref="U5:U6"/>
    <mergeCell ref="V5:V6"/>
    <mergeCell ref="AA5:AA6"/>
    <mergeCell ref="P4:S4"/>
    <mergeCell ref="T4:W4"/>
    <mergeCell ref="M5:M6"/>
    <mergeCell ref="N5:N6"/>
    <mergeCell ref="O5:O6"/>
    <mergeCell ref="X5:X6"/>
    <mergeCell ref="A1:BZ3"/>
    <mergeCell ref="AG5:AG6"/>
    <mergeCell ref="AH5:AH6"/>
    <mergeCell ref="AI5:AI6"/>
    <mergeCell ref="S5:S6"/>
    <mergeCell ref="T5:T6"/>
    <mergeCell ref="X4:AA4"/>
    <mergeCell ref="W5:W6"/>
    <mergeCell ref="Z5:Z6"/>
    <mergeCell ref="Y5:Y6"/>
    <mergeCell ref="AB4:AE4"/>
    <mergeCell ref="K4:K6"/>
    <mergeCell ref="L4:O4"/>
    <mergeCell ref="L5:L6"/>
    <mergeCell ref="P5:P6"/>
    <mergeCell ref="Q5:Q6"/>
    <mergeCell ref="AE5:AE6"/>
    <mergeCell ref="AF4:AI4"/>
    <mergeCell ref="AF5:AF6"/>
    <mergeCell ref="AJ4:AK4"/>
    <mergeCell ref="AL4:AL6"/>
    <mergeCell ref="AN4:AN6"/>
    <mergeCell ref="AO4:AO6"/>
    <mergeCell ref="AJ5:AJ6"/>
    <mergeCell ref="AK5:AK6"/>
    <mergeCell ref="BH5:BJ5"/>
    <mergeCell ref="AX5:AY5"/>
    <mergeCell ref="AZ5:BG5"/>
    <mergeCell ref="AR4:AR6"/>
    <mergeCell ref="AM4:AM6"/>
    <mergeCell ref="BL5:BY5"/>
    <mergeCell ref="BZ5:BZ6"/>
    <mergeCell ref="AP4:AP6"/>
    <mergeCell ref="AQ4:AQ6"/>
    <mergeCell ref="AS4:AS6"/>
    <mergeCell ref="AT4:BG4"/>
    <mergeCell ref="BH4:BZ4"/>
    <mergeCell ref="AT5:AU5"/>
    <mergeCell ref="AV5:AV6"/>
    <mergeCell ref="AW5:AW6"/>
    <mergeCell ref="BK5:BK6"/>
  </mergeCells>
  <hyperlinks>
    <hyperlink ref="K76" r:id="rId1"/>
    <hyperlink ref="K77:K79" r:id="rId2" display="http://docs.cntd.ru/document/453122723"/>
    <hyperlink ref="K80" r:id="rId3"/>
    <hyperlink ref="K81:K86" r:id="rId4" display="http://docs.cntd.ru/document/463302324"/>
    <hyperlink ref="K87" r:id="rId5"/>
    <hyperlink ref="K88" r:id="rId6"/>
    <hyperlink ref="K89" r:id="rId7"/>
    <hyperlink ref="K90" r:id="rId8"/>
    <hyperlink ref="K91" r:id="rId9"/>
    <hyperlink ref="K92" r:id="rId10"/>
    <hyperlink ref="K93" r:id="rId11"/>
    <hyperlink ref="K94" r:id="rId12"/>
    <hyperlink ref="K95:K104" r:id="rId13" display="http://docs.cntd.ru/document/412382804"/>
    <hyperlink ref="K105" r:id="rId14"/>
    <hyperlink ref="K106:K107" r:id="rId15" display="http://docs.cntd.ru/document/424065893"/>
    <hyperlink ref="K108" r:id="rId16"/>
    <hyperlink ref="K109" r:id="rId17"/>
    <hyperlink ref="K110:K114" r:id="rId18" display="http://docs.cntd.ru/document/428588456"/>
    <hyperlink ref="K115" r:id="rId19"/>
    <hyperlink ref="K116:K121" r:id="rId20" display="http://docs.cntd.ru/document/410801912"/>
    <hyperlink ref="K122" r:id="rId21"/>
    <hyperlink ref="K123" r:id="rId22"/>
    <hyperlink ref="K124" r:id="rId23"/>
    <hyperlink ref="K125" r:id="rId24"/>
    <hyperlink ref="K126" r:id="rId25"/>
    <hyperlink ref="K127" r:id="rId26"/>
    <hyperlink ref="K128" r:id="rId27"/>
    <hyperlink ref="K129" r:id="rId28"/>
    <hyperlink ref="K130" r:id="rId29"/>
    <hyperlink ref="K131" r:id="rId30"/>
    <hyperlink ref="K132" r:id="rId31"/>
    <hyperlink ref="K133" r:id="rId32"/>
    <hyperlink ref="K134" r:id="rId33"/>
    <hyperlink ref="K135" r:id="rId34"/>
    <hyperlink ref="K136" r:id="rId35"/>
    <hyperlink ref="K137" r:id="rId36"/>
    <hyperlink ref="K138" r:id="rId37"/>
    <hyperlink ref="K139" r:id="rId38"/>
    <hyperlink ref="K140" r:id="rId39"/>
    <hyperlink ref="K141" r:id="rId40"/>
    <hyperlink ref="K142" r:id="rId41"/>
    <hyperlink ref="K143" r:id="rId42"/>
    <hyperlink ref="K144" r:id="rId43"/>
    <hyperlink ref="K145" r:id="rId44"/>
    <hyperlink ref="K146" r:id="rId45"/>
    <hyperlink ref="K147" r:id="rId46"/>
    <hyperlink ref="K148" r:id="rId47"/>
    <hyperlink ref="K149:K154" r:id="rId48" display="http://docs.cntd.ru/document/537931427"/>
    <hyperlink ref="K155" r:id="rId49"/>
    <hyperlink ref="K156:K158" r:id="rId50" display="http://docs.cntd.ru/document/467917788"/>
    <hyperlink ref="K159" r:id="rId51"/>
    <hyperlink ref="K160:K162" r:id="rId52" display="http://docs.cntd.ru/document/432832574"/>
    <hyperlink ref="K163" r:id="rId53"/>
    <hyperlink ref="K164:K166" r:id="rId54" display="http://docs.cntd.ru/document/465510609"/>
    <hyperlink ref="K167" r:id="rId55"/>
    <hyperlink ref="K168:K175" r:id="rId56" display="http://docs.cntd.ru/document/872621667"/>
    <hyperlink ref="K176" r:id="rId57"/>
    <hyperlink ref="K177:K184" r:id="rId58" display="http://docs.cntd.ru/document/473705007"/>
    <hyperlink ref="K185" r:id="rId59"/>
    <hyperlink ref="K190" r:id="rId60"/>
    <hyperlink ref="K191" r:id="rId61"/>
    <hyperlink ref="K192" r:id="rId62"/>
    <hyperlink ref="K193" r:id="rId63"/>
    <hyperlink ref="K194" r:id="rId64"/>
    <hyperlink ref="K195" r:id="rId65"/>
    <hyperlink ref="K196" r:id="rId66"/>
    <hyperlink ref="K197" r:id="rId67"/>
    <hyperlink ref="K198" r:id="rId68"/>
    <hyperlink ref="K199" r:id="rId69"/>
    <hyperlink ref="K200" r:id="rId70"/>
    <hyperlink ref="K186" r:id="rId71"/>
    <hyperlink ref="K187" r:id="rId72"/>
    <hyperlink ref="K188" r:id="rId73"/>
    <hyperlink ref="K189" r:id="rId74"/>
    <hyperlink ref="K201" r:id="rId75"/>
    <hyperlink ref="K202:K212" r:id="rId76" display="http://docs.cntd.ru/document/974030423"/>
    <hyperlink ref="K213" r:id="rId77"/>
    <hyperlink ref="K214" r:id="rId78"/>
    <hyperlink ref="K215" r:id="rId79"/>
    <hyperlink ref="K216" r:id="rId80"/>
    <hyperlink ref="K217" r:id="rId81"/>
    <hyperlink ref="K218" r:id="rId82"/>
    <hyperlink ref="K219" r:id="rId83"/>
    <hyperlink ref="K220:K221" r:id="rId84" display="http://docs.cntd.ru/document/464901966"/>
    <hyperlink ref="K222" r:id="rId85"/>
    <hyperlink ref="K223" r:id="rId86"/>
    <hyperlink ref="K224" r:id="rId87"/>
    <hyperlink ref="K225" r:id="rId88"/>
    <hyperlink ref="K226" r:id="rId89"/>
    <hyperlink ref="K227" r:id="rId90"/>
    <hyperlink ref="K228" r:id="rId91"/>
    <hyperlink ref="K229" r:id="rId92"/>
    <hyperlink ref="K230" r:id="rId93"/>
    <hyperlink ref="K231" r:id="rId94"/>
    <hyperlink ref="K232" r:id="rId95"/>
    <hyperlink ref="K233" r:id="rId96"/>
    <hyperlink ref="K234" r:id="rId97"/>
    <hyperlink ref="K235" r:id="rId98"/>
    <hyperlink ref="K236" r:id="rId99"/>
    <hyperlink ref="K237" r:id="rId100"/>
    <hyperlink ref="K238" r:id="rId101"/>
    <hyperlink ref="K239" r:id="rId102"/>
    <hyperlink ref="K240:K242" r:id="rId103" display="http://docs.cntd.ru/document/460208018"/>
    <hyperlink ref="K243" r:id="rId104"/>
    <hyperlink ref="K244" r:id="rId105"/>
    <hyperlink ref="K245" r:id="rId106"/>
    <hyperlink ref="K246" r:id="rId107"/>
    <hyperlink ref="K247" r:id="rId108"/>
    <hyperlink ref="K248" r:id="rId109"/>
    <hyperlink ref="K249" r:id="rId110"/>
    <hyperlink ref="K250" r:id="rId111"/>
    <hyperlink ref="K251" r:id="rId112"/>
    <hyperlink ref="K252" r:id="rId113"/>
    <hyperlink ref="K253:K259" r:id="rId114" display="http://docs.cntd.ru/document/952016186"/>
    <hyperlink ref="K260" r:id="rId115"/>
    <hyperlink ref="K261:K269" r:id="rId116" display="http://docs.cntd.ru/document/462701233"/>
    <hyperlink ref="K270" r:id="rId117"/>
    <hyperlink ref="K271" r:id="rId118"/>
    <hyperlink ref="K272" r:id="rId119"/>
    <hyperlink ref="K273" r:id="rId120"/>
    <hyperlink ref="K7" r:id="rId121"/>
    <hyperlink ref="K8" r:id="rId122"/>
    <hyperlink ref="K9" r:id="rId123"/>
    <hyperlink ref="K10" r:id="rId124"/>
    <hyperlink ref="K11" r:id="rId125"/>
    <hyperlink ref="K12" r:id="rId126"/>
    <hyperlink ref="K18" r:id="rId127"/>
    <hyperlink ref="K19" r:id="rId128"/>
    <hyperlink ref="K20" r:id="rId129"/>
    <hyperlink ref="K21" r:id="rId130"/>
    <hyperlink ref="K22" r:id="rId131"/>
    <hyperlink ref="K23" r:id="rId132"/>
    <hyperlink ref="K24" r:id="rId133"/>
    <hyperlink ref="K25" r:id="rId134"/>
    <hyperlink ref="K26:K27" r:id="rId135" display="http://docs.cntd.ru/document/499305346"/>
    <hyperlink ref="K28" r:id="rId136"/>
    <hyperlink ref="K29" r:id="rId137"/>
    <hyperlink ref="K30" r:id="rId138"/>
    <hyperlink ref="K31" r:id="rId139"/>
    <hyperlink ref="K32" r:id="rId140"/>
    <hyperlink ref="K33" r:id="rId141"/>
    <hyperlink ref="K34" r:id="rId142"/>
    <hyperlink ref="K35" r:id="rId143"/>
    <hyperlink ref="K36" r:id="rId144"/>
    <hyperlink ref="K37" r:id="rId145"/>
    <hyperlink ref="K38" r:id="rId146"/>
    <hyperlink ref="K39" r:id="rId147"/>
    <hyperlink ref="K40" r:id="rId148"/>
    <hyperlink ref="K41" r:id="rId149"/>
    <hyperlink ref="K42" r:id="rId150"/>
    <hyperlink ref="K43:K51" r:id="rId151" display="http://docs.cntd.ru/document/422401335"/>
    <hyperlink ref="K52" r:id="rId152"/>
    <hyperlink ref="K53:K61" r:id="rId153" display="http://docs.cntd.ru/document/467307533"/>
    <hyperlink ref="K62" r:id="rId154"/>
    <hyperlink ref="K63" r:id="rId155"/>
    <hyperlink ref="K64:K72" r:id="rId156" display="http://docs.cntd.ru/document/473800372"/>
    <hyperlink ref="K73" r:id="rId157"/>
    <hyperlink ref="K74" r:id="rId158"/>
    <hyperlink ref="K75" r:id="rId159"/>
    <hyperlink ref="K274" r:id="rId160"/>
    <hyperlink ref="K275" r:id="rId161"/>
    <hyperlink ref="K276" r:id="rId162"/>
    <hyperlink ref="K277" r:id="rId163"/>
    <hyperlink ref="K278" r:id="rId164"/>
    <hyperlink ref="K279" r:id="rId165"/>
    <hyperlink ref="K280" r:id="rId166"/>
    <hyperlink ref="K281" r:id="rId167"/>
    <hyperlink ref="K282" r:id="rId168"/>
    <hyperlink ref="K283" r:id="rId169"/>
    <hyperlink ref="K284" r:id="rId170"/>
    <hyperlink ref="K285" r:id="rId171"/>
    <hyperlink ref="K286" r:id="rId172"/>
    <hyperlink ref="K287" r:id="rId173"/>
    <hyperlink ref="K288" r:id="rId174"/>
    <hyperlink ref="K289" r:id="rId175"/>
    <hyperlink ref="K290:K300" r:id="rId176" display="http://docs.cntd.ru/document/422452056"/>
    <hyperlink ref="K301" r:id="rId177"/>
    <hyperlink ref="K302:K306" r:id="rId178" display="http://docs.cntd.ru/document/424071511"/>
    <hyperlink ref="K307" r:id="rId179"/>
    <hyperlink ref="K308" r:id="rId180"/>
    <hyperlink ref="K309" r:id="rId181"/>
    <hyperlink ref="K310" r:id="rId182"/>
    <hyperlink ref="K311" r:id="rId183"/>
    <hyperlink ref="K312" r:id="rId184"/>
    <hyperlink ref="K313:K320" r:id="rId185" display="http://docs.cntd.ru/document/948008082"/>
    <hyperlink ref="K321" r:id="rId186"/>
    <hyperlink ref="K322" r:id="rId187"/>
    <hyperlink ref="K323" r:id="rId188"/>
    <hyperlink ref="K324:K325" r:id="rId189" display="http://docs.cntd.ru/document/422454610"/>
    <hyperlink ref="K326" r:id="rId190"/>
    <hyperlink ref="K327" r:id="rId191"/>
    <hyperlink ref="K328" r:id="rId192"/>
    <hyperlink ref="K329" r:id="rId193"/>
    <hyperlink ref="K330" r:id="rId194"/>
    <hyperlink ref="K331" r:id="rId195"/>
    <hyperlink ref="K332" r:id="rId196"/>
    <hyperlink ref="K333" r:id="rId197"/>
    <hyperlink ref="K334" r:id="rId198"/>
    <hyperlink ref="K335" r:id="rId199"/>
    <hyperlink ref="K336" r:id="rId200"/>
    <hyperlink ref="K337" r:id="rId201"/>
    <hyperlink ref="K338" r:id="rId202"/>
    <hyperlink ref="K339:K344" r:id="rId203" display="http://docs.cntd.ru/document/423912947"/>
    <hyperlink ref="K345" r:id="rId204"/>
    <hyperlink ref="K346:K347" r:id="rId205" display="http://docs.cntd.ru/document/423908104"/>
    <hyperlink ref="K348" r:id="rId206"/>
    <hyperlink ref="K349:K353" r:id="rId207" display="http://docs.cntd.ru/document/463800978"/>
    <hyperlink ref="K354" r:id="rId208"/>
    <hyperlink ref="K355:K360" r:id="rId209" display="http://docs.cntd.ru/document/463500505"/>
    <hyperlink ref="K361" r:id="rId210"/>
    <hyperlink ref="K362:K364" r:id="rId211" display="http://docs.cntd.ru/document/460208071"/>
    <hyperlink ref="K365" r:id="rId212"/>
    <hyperlink ref="K366:K371" r:id="rId213" display="http://docs.cntd.ru/document/432886215"/>
    <hyperlink ref="K372" r:id="rId214"/>
    <hyperlink ref="K373:K374" r:id="rId215" display="http://docs.cntd.ru/document/962035517"/>
    <hyperlink ref="K375" r:id="rId216"/>
    <hyperlink ref="K376" r:id="rId217"/>
    <hyperlink ref="K377" r:id="rId218"/>
    <hyperlink ref="K378" r:id="rId219"/>
    <hyperlink ref="K379" r:id="rId220"/>
    <hyperlink ref="K380" r:id="rId221"/>
    <hyperlink ref="K381" r:id="rId222"/>
    <hyperlink ref="K382" r:id="rId223"/>
    <hyperlink ref="K383:K391" r:id="rId224" display="http://docs.cntd.ru/document/460202702"/>
    <hyperlink ref="K392" r:id="rId225"/>
    <hyperlink ref="K393:K398" r:id="rId226" display="http://docs.cntd.ru/document/919512745"/>
    <hyperlink ref="K399" r:id="rId227"/>
    <hyperlink ref="K400" r:id="rId228"/>
    <hyperlink ref="K401" r:id="rId229"/>
    <hyperlink ref="K402" r:id="rId230"/>
    <hyperlink ref="K403" r:id="rId231"/>
    <hyperlink ref="K404" r:id="rId232"/>
    <hyperlink ref="K405" r:id="rId233"/>
    <hyperlink ref="K406" r:id="rId234"/>
    <hyperlink ref="K407" r:id="rId235"/>
    <hyperlink ref="K408" r:id="rId236"/>
    <hyperlink ref="K409" r:id="rId237"/>
    <hyperlink ref="K410:K415" r:id="rId238" display="http://docs.cntd.ru/document/424055925"/>
    <hyperlink ref="K416" r:id="rId239"/>
    <hyperlink ref="K417" r:id="rId240"/>
    <hyperlink ref="K418" r:id="rId241"/>
    <hyperlink ref="K419" r:id="rId242"/>
    <hyperlink ref="K420" r:id="rId243"/>
    <hyperlink ref="K421" r:id="rId244"/>
    <hyperlink ref="K422" r:id="rId245"/>
    <hyperlink ref="K423" r:id="rId246"/>
    <hyperlink ref="K424" r:id="rId247"/>
    <hyperlink ref="K425" r:id="rId248"/>
    <hyperlink ref="K426" r:id="rId249"/>
    <hyperlink ref="K427" r:id="rId250"/>
    <hyperlink ref="K428:K433" r:id="rId251" display="http://docs.cntd.ru/document/453134693"/>
    <hyperlink ref="K434" r:id="rId252"/>
    <hyperlink ref="K435:K443" r:id="rId253" display="http://docs.cntd.ru/document/473610589"/>
    <hyperlink ref="K444" r:id="rId254"/>
    <hyperlink ref="K445:K451" r:id="rId255" display="http://docs.cntd.ru/document/473313505"/>
    <hyperlink ref="K452" r:id="rId256"/>
    <hyperlink ref="K453" r:id="rId257"/>
    <hyperlink ref="K454" r:id="rId258"/>
    <hyperlink ref="K455" r:id="rId259"/>
    <hyperlink ref="K456" r:id="rId260"/>
    <hyperlink ref="K457" r:id="rId261"/>
    <hyperlink ref="K458:K467" r:id="rId262" display="http://docs.cntd.ru/document/326137734"/>
    <hyperlink ref="K468" r:id="rId263"/>
    <hyperlink ref="K469:K478" r:id="rId264" display="http://docs.cntd.ru/document/473509401"/>
    <hyperlink ref="K479" r:id="rId265"/>
    <hyperlink ref="K480:K484" r:id="rId266" display="http://docs.cntd.ru/document/460267857"/>
    <hyperlink ref="K485" r:id="rId267"/>
    <hyperlink ref="K486:K489" r:id="rId268" display="http://docs.cntd.ru/document/460212900"/>
    <hyperlink ref="K490" r:id="rId269"/>
    <hyperlink ref="K491:K499" r:id="rId270" display="http://docs.cntd.ru/document/424052762"/>
    <hyperlink ref="K500" r:id="rId271"/>
    <hyperlink ref="K501" r:id="rId272"/>
    <hyperlink ref="K502" r:id="rId273"/>
    <hyperlink ref="K503" r:id="rId274"/>
    <hyperlink ref="K504" r:id="rId275"/>
    <hyperlink ref="K505" r:id="rId276"/>
    <hyperlink ref="K506" r:id="rId277"/>
    <hyperlink ref="K507:K511" r:id="rId278" display="http://docs.cntd.ru/document/460211668"/>
    <hyperlink ref="K512" r:id="rId279"/>
    <hyperlink ref="K513:K517" r:id="rId280" display="http://docs.cntd.ru/document/460214220"/>
    <hyperlink ref="K518" r:id="rId281"/>
    <hyperlink ref="K519:K523" r:id="rId282" display="http://docs.cntd.ru/document/430660220"/>
    <hyperlink ref="K524" r:id="rId283"/>
    <hyperlink ref="K525:K529" r:id="rId284" display="http://docs.cntd.ru/document/412711406"/>
    <hyperlink ref="K540" r:id="rId285"/>
    <hyperlink ref="K541" r:id="rId286"/>
    <hyperlink ref="K542" r:id="rId287"/>
    <hyperlink ref="K543" r:id="rId288"/>
    <hyperlink ref="K544" r:id="rId289"/>
    <hyperlink ref="K545" r:id="rId290"/>
    <hyperlink ref="K546" r:id="rId291"/>
    <hyperlink ref="K548" r:id="rId292"/>
    <hyperlink ref="K549" r:id="rId293"/>
    <hyperlink ref="K550" r:id="rId294"/>
    <hyperlink ref="K551" r:id="rId295"/>
    <hyperlink ref="K547" r:id="rId296"/>
    <hyperlink ref="K552" r:id="rId297"/>
    <hyperlink ref="K553:K558" r:id="rId298" display="http://docs.cntd.ru/document/494222351"/>
    <hyperlink ref="K555" r:id="rId299"/>
    <hyperlink ref="K556" r:id="rId300"/>
  </hyperlinks>
  <pageMargins left="0.70866141732283472" right="0.70866141732283472" top="0.74803149606299213" bottom="0.74803149606299213" header="0.31496062992125984" footer="0.31496062992125984"/>
  <pageSetup paperSize="9" scale="13" orientation="landscape" r:id="rId301"/>
  <rowBreaks count="2" manualBreakCount="2">
    <brk id="75" max="76" man="1"/>
    <brk id="169" max="7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272"/>
  <sheetViews>
    <sheetView view="pageBreakPreview" zoomScale="40" zoomScaleSheetLayoutView="40" workbookViewId="0">
      <pane xSplit="6" topLeftCell="AC1" activePane="topRight" state="frozen"/>
      <selection pane="topRight" activeCell="E101" sqref="E101"/>
    </sheetView>
  </sheetViews>
  <sheetFormatPr defaultRowHeight="5.65" customHeight="1"/>
  <cols>
    <col min="1" max="1" width="5.5703125" style="15" customWidth="1"/>
    <col min="2" max="2" width="19.42578125" style="15" customWidth="1"/>
    <col min="3" max="3" width="14.7109375" style="15" customWidth="1"/>
    <col min="4" max="4" width="17.5703125" style="15" customWidth="1"/>
    <col min="5" max="5" width="14.7109375" style="15" customWidth="1"/>
    <col min="6" max="6" width="18.85546875" style="15" customWidth="1"/>
    <col min="7" max="7" width="16.5703125" style="15" customWidth="1"/>
    <col min="8" max="11" width="14.7109375" style="15" customWidth="1"/>
    <col min="12" max="12" width="5.85546875" style="15" customWidth="1"/>
    <col min="13" max="13" width="17.140625" style="15" customWidth="1"/>
    <col min="14" max="14" width="18.42578125" style="15" customWidth="1"/>
    <col min="15" max="15" width="18.140625" style="15" customWidth="1"/>
    <col min="16" max="16" width="13.42578125" style="15" customWidth="1"/>
    <col min="17" max="17" width="16.5703125" style="15" customWidth="1"/>
    <col min="18" max="18" width="11.42578125" style="15" customWidth="1"/>
    <col min="19" max="19" width="17.28515625" style="15" customWidth="1"/>
    <col min="20" max="20" width="11.7109375" style="15" customWidth="1"/>
    <col min="21" max="21" width="16.7109375" style="15" customWidth="1"/>
    <col min="22" max="22" width="11.42578125" style="15" customWidth="1"/>
    <col min="23" max="23" width="17.140625" style="15" customWidth="1"/>
    <col min="24" max="24" width="13.42578125" style="15" customWidth="1"/>
    <col min="25" max="25" width="16.28515625" style="15" customWidth="1"/>
    <col min="26" max="26" width="12.28515625" style="15" customWidth="1"/>
    <col min="27" max="27" width="16.85546875" style="15" customWidth="1"/>
    <col min="28" max="28" width="14" style="15" customWidth="1"/>
    <col min="29" max="29" width="16" style="15" customWidth="1"/>
    <col min="30" max="30" width="13.28515625" style="15" customWidth="1"/>
    <col min="31" max="31" width="20.7109375" style="15" customWidth="1"/>
    <col min="32" max="32" width="16.5703125" style="15" customWidth="1"/>
    <col min="33" max="33" width="16" style="15" customWidth="1"/>
    <col min="34" max="34" width="13" style="15" customWidth="1"/>
    <col min="35" max="35" width="17.5703125" style="15" customWidth="1"/>
    <col min="36" max="36" width="15.42578125" style="16" customWidth="1"/>
    <col min="37" max="37" width="17.28515625" style="17" customWidth="1" collapsed="1"/>
    <col min="38" max="38" width="15.42578125" style="21" customWidth="1" collapsed="1"/>
    <col min="39" max="39" width="15.42578125" style="20" customWidth="1" collapsed="1"/>
    <col min="40" max="40" width="15.42578125" style="22" customWidth="1" collapsed="1"/>
    <col min="41" max="41" width="15.42578125" style="24" customWidth="1" collapsed="1"/>
    <col min="42" max="42" width="19.5703125" style="25" customWidth="1"/>
    <col min="43" max="43" width="16.7109375" style="26" customWidth="1"/>
    <col min="44" max="44" width="15.42578125" style="27" customWidth="1" collapsed="1"/>
    <col min="45" max="45" width="17.7109375" style="28" customWidth="1" collapsed="1"/>
    <col min="46" max="46" width="15.42578125" style="29" customWidth="1" collapsed="1"/>
    <col min="47" max="47" width="17" style="30" customWidth="1" collapsed="1"/>
    <col min="48" max="48" width="15.42578125" style="31" customWidth="1" collapsed="1"/>
    <col min="49" max="49" width="18" style="32" customWidth="1" collapsed="1"/>
    <col min="50" max="50" width="18" style="52" customWidth="1"/>
    <col min="51" max="51" width="15.42578125" style="51" customWidth="1" collapsed="1"/>
    <col min="52" max="16384" width="9.140625" style="15"/>
  </cols>
  <sheetData>
    <row r="1" spans="1:51" ht="23.25" customHeight="1">
      <c r="A1" s="203" t="s">
        <v>136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</row>
    <row r="2" spans="1:51" ht="23.2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</row>
    <row r="3" spans="1:51" ht="23.2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</row>
    <row r="4" spans="1:51" s="1" customFormat="1" ht="37.5" customHeight="1">
      <c r="A4" s="179" t="s">
        <v>0</v>
      </c>
      <c r="B4" s="179" t="s">
        <v>1</v>
      </c>
      <c r="C4" s="179" t="s">
        <v>2</v>
      </c>
      <c r="D4" s="179" t="s">
        <v>89</v>
      </c>
      <c r="E4" s="185" t="s">
        <v>65</v>
      </c>
      <c r="F4" s="185" t="s">
        <v>122</v>
      </c>
      <c r="G4" s="185" t="s">
        <v>87</v>
      </c>
      <c r="H4" s="185" t="s">
        <v>13</v>
      </c>
      <c r="I4" s="185" t="s">
        <v>14</v>
      </c>
      <c r="J4" s="179" t="s">
        <v>47</v>
      </c>
      <c r="K4" s="185" t="s">
        <v>132</v>
      </c>
      <c r="L4" s="188" t="s">
        <v>75</v>
      </c>
      <c r="M4" s="189"/>
      <c r="N4" s="189"/>
      <c r="O4" s="190"/>
      <c r="P4" s="179" t="s">
        <v>48</v>
      </c>
      <c r="Q4" s="179"/>
      <c r="R4" s="179"/>
      <c r="S4" s="179"/>
      <c r="T4" s="179" t="s">
        <v>49</v>
      </c>
      <c r="U4" s="179"/>
      <c r="V4" s="179"/>
      <c r="W4" s="179"/>
      <c r="X4" s="179" t="s">
        <v>50</v>
      </c>
      <c r="Y4" s="179"/>
      <c r="Z4" s="179"/>
      <c r="AA4" s="179"/>
      <c r="AB4" s="179" t="s">
        <v>51</v>
      </c>
      <c r="AC4" s="179"/>
      <c r="AD4" s="179"/>
      <c r="AE4" s="179"/>
      <c r="AF4" s="179" t="s">
        <v>52</v>
      </c>
      <c r="AG4" s="179"/>
      <c r="AH4" s="179"/>
      <c r="AI4" s="179"/>
      <c r="AJ4" s="233" t="s">
        <v>88</v>
      </c>
      <c r="AK4" s="224" t="s">
        <v>109</v>
      </c>
      <c r="AL4" s="227" t="s">
        <v>110</v>
      </c>
      <c r="AM4" s="221" t="s">
        <v>120</v>
      </c>
      <c r="AN4" s="218" t="s">
        <v>141</v>
      </c>
      <c r="AO4" s="230" t="s">
        <v>111</v>
      </c>
      <c r="AP4" s="194" t="s">
        <v>146</v>
      </c>
      <c r="AQ4" s="197" t="s">
        <v>440</v>
      </c>
      <c r="AR4" s="209" t="s">
        <v>121</v>
      </c>
      <c r="AS4" s="215" t="s">
        <v>144</v>
      </c>
      <c r="AT4" s="212" t="s">
        <v>129</v>
      </c>
      <c r="AU4" s="208" t="s">
        <v>128</v>
      </c>
      <c r="AV4" s="207" t="s">
        <v>142</v>
      </c>
      <c r="AW4" s="206" t="s">
        <v>143</v>
      </c>
      <c r="AX4" s="200" t="s">
        <v>145</v>
      </c>
      <c r="AY4" s="205" t="s">
        <v>138</v>
      </c>
    </row>
    <row r="5" spans="1:51" s="1" customFormat="1" ht="48.75" customHeight="1">
      <c r="A5" s="179"/>
      <c r="B5" s="179"/>
      <c r="C5" s="179"/>
      <c r="D5" s="179"/>
      <c r="E5" s="186"/>
      <c r="F5" s="186"/>
      <c r="G5" s="186"/>
      <c r="H5" s="186"/>
      <c r="I5" s="186"/>
      <c r="J5" s="179"/>
      <c r="K5" s="186"/>
      <c r="L5" s="191" t="s">
        <v>77</v>
      </c>
      <c r="M5" s="179" t="s">
        <v>16</v>
      </c>
      <c r="N5" s="179" t="s">
        <v>15</v>
      </c>
      <c r="O5" s="179" t="s">
        <v>17</v>
      </c>
      <c r="P5" s="179" t="s">
        <v>16</v>
      </c>
      <c r="Q5" s="179" t="s">
        <v>15</v>
      </c>
      <c r="R5" s="179" t="s">
        <v>18</v>
      </c>
      <c r="S5" s="179" t="s">
        <v>17</v>
      </c>
      <c r="T5" s="179" t="s">
        <v>16</v>
      </c>
      <c r="U5" s="179" t="s">
        <v>15</v>
      </c>
      <c r="V5" s="179" t="s">
        <v>18</v>
      </c>
      <c r="W5" s="179" t="s">
        <v>17</v>
      </c>
      <c r="X5" s="179" t="s">
        <v>16</v>
      </c>
      <c r="Y5" s="179" t="s">
        <v>15</v>
      </c>
      <c r="Z5" s="179" t="s">
        <v>18</v>
      </c>
      <c r="AA5" s="179" t="s">
        <v>17</v>
      </c>
      <c r="AB5" s="179" t="s">
        <v>16</v>
      </c>
      <c r="AC5" s="179" t="s">
        <v>15</v>
      </c>
      <c r="AD5" s="179" t="s">
        <v>18</v>
      </c>
      <c r="AE5" s="179" t="s">
        <v>17</v>
      </c>
      <c r="AF5" s="179" t="s">
        <v>16</v>
      </c>
      <c r="AG5" s="179" t="s">
        <v>15</v>
      </c>
      <c r="AH5" s="179" t="s">
        <v>18</v>
      </c>
      <c r="AI5" s="179" t="s">
        <v>17</v>
      </c>
      <c r="AJ5" s="234"/>
      <c r="AK5" s="225"/>
      <c r="AL5" s="228"/>
      <c r="AM5" s="222"/>
      <c r="AN5" s="219"/>
      <c r="AO5" s="231"/>
      <c r="AP5" s="195"/>
      <c r="AQ5" s="198"/>
      <c r="AR5" s="210"/>
      <c r="AS5" s="216"/>
      <c r="AT5" s="213"/>
      <c r="AU5" s="208"/>
      <c r="AV5" s="207"/>
      <c r="AW5" s="206"/>
      <c r="AX5" s="201"/>
      <c r="AY5" s="205"/>
    </row>
    <row r="6" spans="1:51" s="1" customFormat="1" ht="48.75" customHeight="1">
      <c r="A6" s="185"/>
      <c r="B6" s="185"/>
      <c r="C6" s="185"/>
      <c r="D6" s="179"/>
      <c r="E6" s="186"/>
      <c r="F6" s="186"/>
      <c r="G6" s="186"/>
      <c r="H6" s="186"/>
      <c r="I6" s="186"/>
      <c r="J6" s="185"/>
      <c r="K6" s="186"/>
      <c r="L6" s="23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234"/>
      <c r="AK6" s="226"/>
      <c r="AL6" s="229"/>
      <c r="AM6" s="223"/>
      <c r="AN6" s="220"/>
      <c r="AO6" s="232"/>
      <c r="AP6" s="196"/>
      <c r="AQ6" s="199"/>
      <c r="AR6" s="211"/>
      <c r="AS6" s="217"/>
      <c r="AT6" s="214"/>
      <c r="AU6" s="208"/>
      <c r="AV6" s="207"/>
      <c r="AW6" s="206"/>
      <c r="AX6" s="202"/>
      <c r="AY6" s="205"/>
    </row>
    <row r="7" spans="1:51" ht="39.75" customHeight="1">
      <c r="A7" s="46">
        <v>1</v>
      </c>
      <c r="B7" s="46" t="s">
        <v>84</v>
      </c>
      <c r="C7" s="100">
        <v>42347</v>
      </c>
      <c r="D7" s="46" t="s">
        <v>85</v>
      </c>
      <c r="E7" s="46" t="s">
        <v>1018</v>
      </c>
      <c r="F7" s="46" t="s">
        <v>1019</v>
      </c>
      <c r="G7" s="46" t="s">
        <v>1020</v>
      </c>
      <c r="H7" s="100">
        <v>41548</v>
      </c>
      <c r="I7" s="46" t="s">
        <v>1021</v>
      </c>
      <c r="J7" s="46" t="s">
        <v>86</v>
      </c>
      <c r="K7" s="111" t="s">
        <v>1022</v>
      </c>
      <c r="L7" s="101" t="s">
        <v>76</v>
      </c>
      <c r="M7" s="89">
        <v>133987</v>
      </c>
      <c r="N7" s="89">
        <v>169772</v>
      </c>
      <c r="O7" s="89">
        <v>1100893</v>
      </c>
      <c r="P7" s="89" t="s">
        <v>78</v>
      </c>
      <c r="Q7" s="89">
        <v>32340</v>
      </c>
      <c r="R7" s="89">
        <v>4750</v>
      </c>
      <c r="S7" s="89">
        <v>277023</v>
      </c>
      <c r="T7" s="89" t="s">
        <v>78</v>
      </c>
      <c r="U7" s="89">
        <v>32340</v>
      </c>
      <c r="V7" s="89">
        <v>4750</v>
      </c>
      <c r="W7" s="89">
        <v>277023</v>
      </c>
      <c r="X7" s="89" t="s">
        <v>78</v>
      </c>
      <c r="Y7" s="89" t="s">
        <v>78</v>
      </c>
      <c r="Z7" s="89" t="s">
        <v>78</v>
      </c>
      <c r="AA7" s="89" t="s">
        <v>78</v>
      </c>
      <c r="AB7" s="89" t="s">
        <v>78</v>
      </c>
      <c r="AC7" s="89" t="s">
        <v>78</v>
      </c>
      <c r="AD7" s="89" t="s">
        <v>78</v>
      </c>
      <c r="AE7" s="89" t="s">
        <v>78</v>
      </c>
      <c r="AF7" s="89" t="s">
        <v>78</v>
      </c>
      <c r="AG7" s="89" t="s">
        <v>78</v>
      </c>
      <c r="AH7" s="89" t="s">
        <v>78</v>
      </c>
      <c r="AI7" s="89" t="s">
        <v>78</v>
      </c>
      <c r="AJ7" s="102" t="s">
        <v>113</v>
      </c>
      <c r="AK7" s="103"/>
      <c r="AL7" s="104" t="s">
        <v>113</v>
      </c>
      <c r="AM7" s="105"/>
      <c r="AN7" s="106"/>
      <c r="AO7" s="112"/>
      <c r="AP7" s="118"/>
      <c r="AQ7" s="119"/>
      <c r="AR7" s="107"/>
      <c r="AS7" s="108"/>
      <c r="AT7" s="109"/>
      <c r="AU7" s="110"/>
      <c r="AV7" s="113"/>
      <c r="AW7" s="114"/>
      <c r="AX7" s="115"/>
      <c r="AY7" s="116"/>
    </row>
    <row r="8" spans="1:51" ht="39.75" customHeight="1">
      <c r="A8" s="46">
        <v>2</v>
      </c>
      <c r="B8" s="46" t="s">
        <v>84</v>
      </c>
      <c r="C8" s="100">
        <v>42347</v>
      </c>
      <c r="D8" s="46" t="s">
        <v>85</v>
      </c>
      <c r="E8" s="46" t="s">
        <v>66</v>
      </c>
      <c r="F8" s="46" t="s">
        <v>1023</v>
      </c>
      <c r="G8" s="46" t="s">
        <v>1024</v>
      </c>
      <c r="H8" s="100">
        <v>41530</v>
      </c>
      <c r="I8" s="46" t="s">
        <v>1025</v>
      </c>
      <c r="J8" s="46" t="s">
        <v>86</v>
      </c>
      <c r="K8" s="111" t="s">
        <v>1026</v>
      </c>
      <c r="L8" s="101" t="s">
        <v>76</v>
      </c>
      <c r="M8" s="89">
        <v>8700</v>
      </c>
      <c r="N8" s="89">
        <v>258210</v>
      </c>
      <c r="O8" s="89" t="s">
        <v>78</v>
      </c>
      <c r="P8" s="89" t="s">
        <v>78</v>
      </c>
      <c r="Q8" s="89">
        <v>79162</v>
      </c>
      <c r="R8" s="89" t="s">
        <v>78</v>
      </c>
      <c r="S8" s="89" t="s">
        <v>78</v>
      </c>
      <c r="T8" s="89" t="s">
        <v>78</v>
      </c>
      <c r="U8" s="89">
        <v>79162</v>
      </c>
      <c r="V8" s="89" t="s">
        <v>78</v>
      </c>
      <c r="W8" s="89" t="s">
        <v>78</v>
      </c>
      <c r="X8" s="89" t="s">
        <v>78</v>
      </c>
      <c r="Y8" s="89" t="s">
        <v>78</v>
      </c>
      <c r="Z8" s="89" t="s">
        <v>78</v>
      </c>
      <c r="AA8" s="89" t="s">
        <v>78</v>
      </c>
      <c r="AB8" s="89" t="s">
        <v>78</v>
      </c>
      <c r="AC8" s="89" t="s">
        <v>78</v>
      </c>
      <c r="AD8" s="89" t="s">
        <v>78</v>
      </c>
      <c r="AE8" s="89" t="s">
        <v>78</v>
      </c>
      <c r="AF8" s="89" t="s">
        <v>78</v>
      </c>
      <c r="AG8" s="89" t="s">
        <v>78</v>
      </c>
      <c r="AH8" s="89" t="s">
        <v>78</v>
      </c>
      <c r="AI8" s="89" t="s">
        <v>78</v>
      </c>
      <c r="AJ8" s="102" t="s">
        <v>113</v>
      </c>
      <c r="AK8" s="103" t="s">
        <v>113</v>
      </c>
      <c r="AL8" s="104"/>
      <c r="AM8" s="105"/>
      <c r="AN8" s="106"/>
      <c r="AO8" s="112"/>
      <c r="AP8" s="118"/>
      <c r="AQ8" s="119"/>
      <c r="AR8" s="107"/>
      <c r="AS8" s="108"/>
      <c r="AT8" s="109"/>
      <c r="AU8" s="110"/>
      <c r="AV8" s="113"/>
      <c r="AW8" s="114"/>
      <c r="AX8" s="115"/>
      <c r="AY8" s="116"/>
    </row>
    <row r="9" spans="1:51" ht="39.75" customHeight="1">
      <c r="A9" s="46">
        <v>3</v>
      </c>
      <c r="B9" s="46" t="s">
        <v>84</v>
      </c>
      <c r="C9" s="100">
        <v>42347</v>
      </c>
      <c r="D9" s="46" t="s">
        <v>85</v>
      </c>
      <c r="E9" s="46" t="s">
        <v>66</v>
      </c>
      <c r="F9" s="46" t="s">
        <v>1027</v>
      </c>
      <c r="G9" s="46" t="s">
        <v>1024</v>
      </c>
      <c r="H9" s="100">
        <v>41530</v>
      </c>
      <c r="I9" s="46" t="s">
        <v>1025</v>
      </c>
      <c r="J9" s="46" t="s">
        <v>86</v>
      </c>
      <c r="K9" s="111" t="s">
        <v>1026</v>
      </c>
      <c r="L9" s="101" t="s">
        <v>76</v>
      </c>
      <c r="M9" s="89">
        <v>7800</v>
      </c>
      <c r="N9" s="89">
        <v>69451</v>
      </c>
      <c r="O9" s="89" t="s">
        <v>78</v>
      </c>
      <c r="P9" s="89" t="s">
        <v>78</v>
      </c>
      <c r="Q9" s="89">
        <v>19598</v>
      </c>
      <c r="R9" s="89" t="s">
        <v>78</v>
      </c>
      <c r="S9" s="89" t="s">
        <v>78</v>
      </c>
      <c r="T9" s="89" t="s">
        <v>78</v>
      </c>
      <c r="U9" s="89">
        <v>19598</v>
      </c>
      <c r="V9" s="89" t="s">
        <v>78</v>
      </c>
      <c r="W9" s="89" t="s">
        <v>78</v>
      </c>
      <c r="X9" s="89" t="s">
        <v>78</v>
      </c>
      <c r="Y9" s="89" t="s">
        <v>78</v>
      </c>
      <c r="Z9" s="89" t="s">
        <v>78</v>
      </c>
      <c r="AA9" s="89" t="s">
        <v>78</v>
      </c>
      <c r="AB9" s="89" t="s">
        <v>78</v>
      </c>
      <c r="AC9" s="89" t="s">
        <v>78</v>
      </c>
      <c r="AD9" s="89" t="s">
        <v>78</v>
      </c>
      <c r="AE9" s="89" t="s">
        <v>78</v>
      </c>
      <c r="AF9" s="89" t="s">
        <v>78</v>
      </c>
      <c r="AG9" s="89" t="s">
        <v>78</v>
      </c>
      <c r="AH9" s="89" t="s">
        <v>78</v>
      </c>
      <c r="AI9" s="89" t="s">
        <v>78</v>
      </c>
      <c r="AJ9" s="102"/>
      <c r="AK9" s="103" t="s">
        <v>113</v>
      </c>
      <c r="AL9" s="104"/>
      <c r="AM9" s="105"/>
      <c r="AN9" s="106"/>
      <c r="AO9" s="112"/>
      <c r="AP9" s="118"/>
      <c r="AQ9" s="119"/>
      <c r="AR9" s="107"/>
      <c r="AS9" s="108"/>
      <c r="AT9" s="109"/>
      <c r="AU9" s="110"/>
      <c r="AV9" s="113"/>
      <c r="AW9" s="114"/>
      <c r="AX9" s="115"/>
      <c r="AY9" s="116"/>
    </row>
    <row r="10" spans="1:51" ht="39.75" customHeight="1">
      <c r="A10" s="46">
        <v>4</v>
      </c>
      <c r="B10" s="46" t="s">
        <v>866</v>
      </c>
      <c r="C10" s="100">
        <v>42291</v>
      </c>
      <c r="D10" s="46" t="s">
        <v>85</v>
      </c>
      <c r="E10" s="46" t="s">
        <v>66</v>
      </c>
      <c r="F10" s="46" t="s">
        <v>1028</v>
      </c>
      <c r="G10" s="46" t="s">
        <v>1029</v>
      </c>
      <c r="H10" s="100">
        <v>41542</v>
      </c>
      <c r="I10" s="46" t="s">
        <v>1030</v>
      </c>
      <c r="J10" s="46" t="s">
        <v>108</v>
      </c>
      <c r="K10" s="111" t="s">
        <v>1031</v>
      </c>
      <c r="L10" s="101" t="s">
        <v>76</v>
      </c>
      <c r="M10" s="89" t="s">
        <v>78</v>
      </c>
      <c r="N10" s="89">
        <v>4179036</v>
      </c>
      <c r="O10" s="89" t="s">
        <v>78</v>
      </c>
      <c r="P10" s="89" t="s">
        <v>78</v>
      </c>
      <c r="Q10" s="89">
        <v>444578.4</v>
      </c>
      <c r="R10" s="89" t="s">
        <v>78</v>
      </c>
      <c r="S10" s="89" t="s">
        <v>78</v>
      </c>
      <c r="T10" s="89" t="s">
        <v>78</v>
      </c>
      <c r="U10" s="89">
        <v>444512.5</v>
      </c>
      <c r="V10" s="89" t="s">
        <v>78</v>
      </c>
      <c r="W10" s="89" t="s">
        <v>78</v>
      </c>
      <c r="X10" s="89" t="s">
        <v>78</v>
      </c>
      <c r="Y10" s="89">
        <v>814410.5</v>
      </c>
      <c r="Z10" s="89" t="s">
        <v>78</v>
      </c>
      <c r="AA10" s="89" t="s">
        <v>78</v>
      </c>
      <c r="AB10" s="89" t="s">
        <v>78</v>
      </c>
      <c r="AC10" s="89">
        <v>814410.5</v>
      </c>
      <c r="AD10" s="89" t="s">
        <v>78</v>
      </c>
      <c r="AE10" s="89" t="s">
        <v>78</v>
      </c>
      <c r="AF10" s="89" t="s">
        <v>78</v>
      </c>
      <c r="AG10" s="89">
        <v>814410.5</v>
      </c>
      <c r="AH10" s="89" t="s">
        <v>78</v>
      </c>
      <c r="AI10" s="89" t="s">
        <v>78</v>
      </c>
      <c r="AJ10" s="102" t="s">
        <v>113</v>
      </c>
      <c r="AK10" s="103"/>
      <c r="AL10" s="104"/>
      <c r="AM10" s="105"/>
      <c r="AN10" s="106"/>
      <c r="AO10" s="112"/>
      <c r="AP10" s="118"/>
      <c r="AQ10" s="119"/>
      <c r="AR10" s="107"/>
      <c r="AS10" s="108"/>
      <c r="AT10" s="109"/>
      <c r="AU10" s="110"/>
      <c r="AV10" s="113"/>
      <c r="AW10" s="114"/>
      <c r="AX10" s="115"/>
      <c r="AY10" s="116"/>
    </row>
    <row r="11" spans="1:51" ht="39.75" customHeight="1">
      <c r="A11" s="46">
        <v>5</v>
      </c>
      <c r="B11" s="46" t="s">
        <v>866</v>
      </c>
      <c r="C11" s="100">
        <v>42291</v>
      </c>
      <c r="D11" s="46" t="s">
        <v>85</v>
      </c>
      <c r="E11" s="46" t="s">
        <v>66</v>
      </c>
      <c r="F11" s="46" t="s">
        <v>1032</v>
      </c>
      <c r="G11" s="46" t="s">
        <v>1029</v>
      </c>
      <c r="H11" s="100">
        <v>41542</v>
      </c>
      <c r="I11" s="46" t="s">
        <v>1030</v>
      </c>
      <c r="J11" s="46" t="s">
        <v>108</v>
      </c>
      <c r="K11" s="111" t="s">
        <v>1031</v>
      </c>
      <c r="L11" s="101" t="s">
        <v>76</v>
      </c>
      <c r="M11" s="89">
        <v>1068170.2</v>
      </c>
      <c r="N11" s="89">
        <v>2402534</v>
      </c>
      <c r="O11" s="89">
        <v>1156537069.8</v>
      </c>
      <c r="P11" s="89" t="s">
        <v>78</v>
      </c>
      <c r="Q11" s="89">
        <v>154382.6</v>
      </c>
      <c r="R11" s="89" t="s">
        <v>78</v>
      </c>
      <c r="S11" s="89">
        <v>150357778</v>
      </c>
      <c r="T11" s="89" t="s">
        <v>78</v>
      </c>
      <c r="U11" s="89">
        <v>154382.6</v>
      </c>
      <c r="V11" s="89" t="s">
        <v>78</v>
      </c>
      <c r="W11" s="89">
        <v>161244052.5</v>
      </c>
      <c r="X11" s="89" t="s">
        <v>78</v>
      </c>
      <c r="Y11" s="89">
        <v>220175</v>
      </c>
      <c r="Z11" s="89" t="s">
        <v>78</v>
      </c>
      <c r="AA11" s="89">
        <v>177576497.19999999</v>
      </c>
      <c r="AB11" s="89" t="s">
        <v>78</v>
      </c>
      <c r="AC11" s="89">
        <v>220175</v>
      </c>
      <c r="AD11" s="89" t="s">
        <v>78</v>
      </c>
      <c r="AE11" s="89">
        <v>192597687.90000001</v>
      </c>
      <c r="AF11" s="89" t="s">
        <v>78</v>
      </c>
      <c r="AG11" s="89">
        <v>220175</v>
      </c>
      <c r="AH11" s="89" t="s">
        <v>78</v>
      </c>
      <c r="AI11" s="89">
        <v>209458840.19999999</v>
      </c>
      <c r="AJ11" s="102" t="s">
        <v>113</v>
      </c>
      <c r="AK11" s="103"/>
      <c r="AL11" s="104"/>
      <c r="AM11" s="105" t="s">
        <v>113</v>
      </c>
      <c r="AN11" s="106" t="s">
        <v>113</v>
      </c>
      <c r="AO11" s="112"/>
      <c r="AP11" s="118"/>
      <c r="AQ11" s="119"/>
      <c r="AR11" s="107"/>
      <c r="AS11" s="108"/>
      <c r="AT11" s="109"/>
      <c r="AU11" s="110"/>
      <c r="AV11" s="113"/>
      <c r="AW11" s="114"/>
      <c r="AX11" s="115"/>
      <c r="AY11" s="116"/>
    </row>
    <row r="12" spans="1:51" ht="39.75" customHeight="1">
      <c r="A12" s="46">
        <v>6</v>
      </c>
      <c r="B12" s="46" t="s">
        <v>878</v>
      </c>
      <c r="C12" s="100">
        <v>42353</v>
      </c>
      <c r="D12" s="46" t="s">
        <v>85</v>
      </c>
      <c r="E12" s="46" t="s">
        <v>66</v>
      </c>
      <c r="F12" s="46" t="s">
        <v>1033</v>
      </c>
      <c r="G12" s="46" t="s">
        <v>1034</v>
      </c>
      <c r="H12" s="100">
        <v>41941</v>
      </c>
      <c r="I12" s="46" t="s">
        <v>1035</v>
      </c>
      <c r="J12" s="46" t="s">
        <v>56</v>
      </c>
      <c r="K12" s="111" t="s">
        <v>1036</v>
      </c>
      <c r="L12" s="101" t="s">
        <v>76</v>
      </c>
      <c r="M12" s="89" t="s">
        <v>78</v>
      </c>
      <c r="N12" s="89">
        <v>1757244</v>
      </c>
      <c r="O12" s="89" t="s">
        <v>78</v>
      </c>
      <c r="P12" s="89"/>
      <c r="Q12" s="89">
        <v>297102</v>
      </c>
      <c r="R12" s="89" t="s">
        <v>78</v>
      </c>
      <c r="S12" s="89" t="s">
        <v>78</v>
      </c>
      <c r="T12" s="89" t="s">
        <v>78</v>
      </c>
      <c r="U12" s="89">
        <v>435600</v>
      </c>
      <c r="V12" s="89" t="s">
        <v>78</v>
      </c>
      <c r="W12" s="89" t="s">
        <v>78</v>
      </c>
      <c r="X12" s="89" t="s">
        <v>78</v>
      </c>
      <c r="Y12" s="89">
        <v>164520</v>
      </c>
      <c r="Z12" s="89" t="s">
        <v>78</v>
      </c>
      <c r="AA12" s="89" t="s">
        <v>78</v>
      </c>
      <c r="AB12" s="89" t="s">
        <v>78</v>
      </c>
      <c r="AC12" s="89">
        <v>298980</v>
      </c>
      <c r="AD12" s="89" t="s">
        <v>78</v>
      </c>
      <c r="AE12" s="89" t="s">
        <v>78</v>
      </c>
      <c r="AF12" s="89" t="s">
        <v>78</v>
      </c>
      <c r="AG12" s="89">
        <v>298980</v>
      </c>
      <c r="AH12" s="89" t="s">
        <v>78</v>
      </c>
      <c r="AI12" s="89" t="s">
        <v>78</v>
      </c>
      <c r="AJ12" s="102" t="s">
        <v>113</v>
      </c>
      <c r="AK12" s="103"/>
      <c r="AL12" s="104"/>
      <c r="AM12" s="105" t="s">
        <v>113</v>
      </c>
      <c r="AN12" s="106"/>
      <c r="AO12" s="112"/>
      <c r="AP12" s="118"/>
      <c r="AQ12" s="119"/>
      <c r="AR12" s="107"/>
      <c r="AS12" s="108"/>
      <c r="AT12" s="109"/>
      <c r="AU12" s="110" t="s">
        <v>113</v>
      </c>
      <c r="AV12" s="113"/>
      <c r="AW12" s="114"/>
      <c r="AX12" s="115"/>
      <c r="AY12" s="116"/>
    </row>
    <row r="13" spans="1:51" ht="39.75" customHeight="1">
      <c r="A13" s="46">
        <v>7</v>
      </c>
      <c r="B13" s="46" t="s">
        <v>878</v>
      </c>
      <c r="C13" s="100">
        <v>42354</v>
      </c>
      <c r="D13" s="46" t="s">
        <v>85</v>
      </c>
      <c r="E13" s="46" t="s">
        <v>66</v>
      </c>
      <c r="F13" s="46" t="s">
        <v>116</v>
      </c>
      <c r="G13" s="46" t="s">
        <v>1037</v>
      </c>
      <c r="H13" s="100">
        <v>41941</v>
      </c>
      <c r="I13" s="46" t="s">
        <v>1035</v>
      </c>
      <c r="J13" s="46" t="s">
        <v>56</v>
      </c>
      <c r="K13" s="111" t="s">
        <v>1036</v>
      </c>
      <c r="L13" s="101" t="s">
        <v>76</v>
      </c>
      <c r="M13" s="89">
        <v>732000</v>
      </c>
      <c r="N13" s="89">
        <v>288000</v>
      </c>
      <c r="O13" s="89" t="s">
        <v>78</v>
      </c>
      <c r="P13" s="89">
        <v>122000</v>
      </c>
      <c r="Q13" s="89">
        <v>48000</v>
      </c>
      <c r="R13" s="89" t="s">
        <v>78</v>
      </c>
      <c r="S13" s="89" t="s">
        <v>78</v>
      </c>
      <c r="T13" s="89">
        <v>122000</v>
      </c>
      <c r="U13" s="89">
        <v>48000</v>
      </c>
      <c r="V13" s="89" t="s">
        <v>78</v>
      </c>
      <c r="W13" s="89" t="s">
        <v>78</v>
      </c>
      <c r="X13" s="89">
        <v>122000</v>
      </c>
      <c r="Y13" s="89">
        <v>48000</v>
      </c>
      <c r="Z13" s="89" t="s">
        <v>78</v>
      </c>
      <c r="AA13" s="89" t="s">
        <v>78</v>
      </c>
      <c r="AB13" s="89">
        <v>122000</v>
      </c>
      <c r="AC13" s="89">
        <v>48000</v>
      </c>
      <c r="AD13" s="89" t="s">
        <v>78</v>
      </c>
      <c r="AE13" s="89" t="s">
        <v>78</v>
      </c>
      <c r="AF13" s="89">
        <v>122000</v>
      </c>
      <c r="AG13" s="89">
        <v>48000</v>
      </c>
      <c r="AH13" s="89" t="s">
        <v>78</v>
      </c>
      <c r="AI13" s="89" t="s">
        <v>78</v>
      </c>
      <c r="AJ13" s="102" t="s">
        <v>113</v>
      </c>
      <c r="AK13" s="103"/>
      <c r="AL13" s="104"/>
      <c r="AM13" s="105" t="s">
        <v>113</v>
      </c>
      <c r="AN13" s="106"/>
      <c r="AO13" s="112"/>
      <c r="AP13" s="118"/>
      <c r="AQ13" s="119"/>
      <c r="AR13" s="107" t="s">
        <v>113</v>
      </c>
      <c r="AS13" s="108"/>
      <c r="AT13" s="109"/>
      <c r="AU13" s="110"/>
      <c r="AV13" s="113"/>
      <c r="AW13" s="114"/>
      <c r="AX13" s="115"/>
      <c r="AY13" s="116"/>
    </row>
    <row r="14" spans="1:51" ht="39.75" customHeight="1">
      <c r="A14" s="46">
        <v>8</v>
      </c>
      <c r="B14" s="46" t="s">
        <v>868</v>
      </c>
      <c r="C14" s="100">
        <v>42387</v>
      </c>
      <c r="D14" s="46" t="s">
        <v>85</v>
      </c>
      <c r="E14" s="46" t="s">
        <v>112</v>
      </c>
      <c r="F14" s="46" t="s">
        <v>1038</v>
      </c>
      <c r="G14" s="46" t="s">
        <v>1039</v>
      </c>
      <c r="H14" s="100">
        <v>41639</v>
      </c>
      <c r="I14" s="46" t="s">
        <v>1040</v>
      </c>
      <c r="J14" s="46" t="s">
        <v>108</v>
      </c>
      <c r="K14" s="111" t="s">
        <v>1041</v>
      </c>
      <c r="L14" s="101" t="s">
        <v>76</v>
      </c>
      <c r="M14" s="89">
        <v>245118.91</v>
      </c>
      <c r="N14" s="89">
        <f>11407818.64+19045.3</f>
        <v>11426863.940000001</v>
      </c>
      <c r="O14" s="89">
        <f>104779193+25693000</f>
        <v>130472193</v>
      </c>
      <c r="P14" s="89" t="s">
        <v>78</v>
      </c>
      <c r="Q14" s="89">
        <v>233302.7</v>
      </c>
      <c r="R14" s="89">
        <v>300</v>
      </c>
      <c r="S14" s="89">
        <f>13200000+3280000</f>
        <v>16480000</v>
      </c>
      <c r="T14" s="89" t="s">
        <v>78</v>
      </c>
      <c r="U14" s="89">
        <v>233572</v>
      </c>
      <c r="V14" s="89">
        <v>300</v>
      </c>
      <c r="W14" s="89">
        <f>13250000+3300000</f>
        <v>16550000</v>
      </c>
      <c r="X14" s="89">
        <v>456954.16</v>
      </c>
      <c r="Y14" s="89">
        <v>261360.59</v>
      </c>
      <c r="Z14" s="89">
        <v>5300</v>
      </c>
      <c r="AA14" s="89">
        <f>13745000+3320000</f>
        <v>17065000</v>
      </c>
      <c r="AB14" s="89">
        <v>470788.6</v>
      </c>
      <c r="AC14" s="89">
        <v>2709395.25</v>
      </c>
      <c r="AD14" s="89">
        <v>5550</v>
      </c>
      <c r="AE14" s="89">
        <f>13811000+3350000</f>
        <v>17161000</v>
      </c>
      <c r="AF14" s="89">
        <v>485208.32000000001</v>
      </c>
      <c r="AG14" s="89">
        <v>2780092.43</v>
      </c>
      <c r="AH14" s="89">
        <v>5800</v>
      </c>
      <c r="AI14" s="89">
        <f>13873000+3400000</f>
        <v>17273000</v>
      </c>
      <c r="AJ14" s="102" t="s">
        <v>113</v>
      </c>
      <c r="AK14" s="103"/>
      <c r="AL14" s="104"/>
      <c r="AM14" s="105"/>
      <c r="AN14" s="106"/>
      <c r="AO14" s="112" t="s">
        <v>113</v>
      </c>
      <c r="AP14" s="118"/>
      <c r="AQ14" s="119"/>
      <c r="AR14" s="107" t="s">
        <v>113</v>
      </c>
      <c r="AS14" s="108"/>
      <c r="AT14" s="109"/>
      <c r="AU14" s="110" t="s">
        <v>113</v>
      </c>
      <c r="AV14" s="113"/>
      <c r="AW14" s="114"/>
      <c r="AX14" s="115"/>
      <c r="AY14" s="116"/>
    </row>
    <row r="15" spans="1:51" ht="39.75" customHeight="1">
      <c r="A15" s="46">
        <v>9</v>
      </c>
      <c r="B15" s="46" t="s">
        <v>872</v>
      </c>
      <c r="C15" s="100">
        <v>42404</v>
      </c>
      <c r="D15" s="46" t="s">
        <v>85</v>
      </c>
      <c r="E15" s="46" t="s">
        <v>66</v>
      </c>
      <c r="F15" s="46" t="s">
        <v>1042</v>
      </c>
      <c r="G15" s="46" t="s">
        <v>1043</v>
      </c>
      <c r="H15" s="100">
        <v>41509</v>
      </c>
      <c r="I15" s="46" t="s">
        <v>1044</v>
      </c>
      <c r="J15" s="46" t="s">
        <v>117</v>
      </c>
      <c r="K15" s="111" t="s">
        <v>1045</v>
      </c>
      <c r="L15" s="101" t="s">
        <v>76</v>
      </c>
      <c r="M15" s="89">
        <v>5331020.5</v>
      </c>
      <c r="N15" s="89">
        <f>1622739.9+262018</f>
        <v>1884757.9</v>
      </c>
      <c r="O15" s="89">
        <v>5000000</v>
      </c>
      <c r="P15" s="89">
        <v>1175940</v>
      </c>
      <c r="Q15" s="89">
        <v>318985</v>
      </c>
      <c r="R15" s="89">
        <v>53794</v>
      </c>
      <c r="S15" s="89">
        <v>2900000</v>
      </c>
      <c r="T15" s="89">
        <v>1224056</v>
      </c>
      <c r="U15" s="89">
        <v>331014</v>
      </c>
      <c r="V15" s="89">
        <v>56053</v>
      </c>
      <c r="W15" s="89">
        <v>1950000</v>
      </c>
      <c r="X15" s="89">
        <v>1271804</v>
      </c>
      <c r="Y15" s="89">
        <v>342951</v>
      </c>
      <c r="Z15" s="89">
        <v>58296</v>
      </c>
      <c r="AA15" s="89" t="s">
        <v>78</v>
      </c>
      <c r="AB15" s="89" t="s">
        <v>78</v>
      </c>
      <c r="AC15" s="89" t="s">
        <v>78</v>
      </c>
      <c r="AD15" s="89" t="s">
        <v>78</v>
      </c>
      <c r="AE15" s="89" t="s">
        <v>78</v>
      </c>
      <c r="AF15" s="89" t="s">
        <v>78</v>
      </c>
      <c r="AG15" s="89" t="s">
        <v>78</v>
      </c>
      <c r="AH15" s="89" t="s">
        <v>78</v>
      </c>
      <c r="AI15" s="89" t="s">
        <v>78</v>
      </c>
      <c r="AJ15" s="102" t="s">
        <v>113</v>
      </c>
      <c r="AK15" s="103"/>
      <c r="AL15" s="104"/>
      <c r="AM15" s="105" t="s">
        <v>113</v>
      </c>
      <c r="AN15" s="106"/>
      <c r="AO15" s="112"/>
      <c r="AP15" s="118"/>
      <c r="AQ15" s="119"/>
      <c r="AR15" s="107" t="s">
        <v>113</v>
      </c>
      <c r="AS15" s="108"/>
      <c r="AT15" s="109"/>
      <c r="AU15" s="110"/>
      <c r="AV15" s="113"/>
      <c r="AW15" s="114"/>
      <c r="AX15" s="115" t="s">
        <v>113</v>
      </c>
      <c r="AY15" s="116"/>
    </row>
    <row r="16" spans="1:51" ht="39.75" customHeight="1">
      <c r="A16" s="46">
        <v>10</v>
      </c>
      <c r="B16" s="46" t="s">
        <v>1046</v>
      </c>
      <c r="C16" s="100">
        <v>42408</v>
      </c>
      <c r="D16" s="46" t="s">
        <v>85</v>
      </c>
      <c r="E16" s="46" t="s">
        <v>66</v>
      </c>
      <c r="F16" s="46" t="s">
        <v>1047</v>
      </c>
      <c r="G16" s="46" t="s">
        <v>1048</v>
      </c>
      <c r="H16" s="100">
        <v>41250</v>
      </c>
      <c r="I16" s="46" t="s">
        <v>1049</v>
      </c>
      <c r="J16" s="46" t="s">
        <v>1050</v>
      </c>
      <c r="K16" s="111" t="s">
        <v>1051</v>
      </c>
      <c r="L16" s="101" t="s">
        <v>76</v>
      </c>
      <c r="M16" s="89">
        <v>1361328.3</v>
      </c>
      <c r="N16" s="89">
        <v>338492.7</v>
      </c>
      <c r="O16" s="89" t="s">
        <v>78</v>
      </c>
      <c r="P16" s="89">
        <v>264363.40000000002</v>
      </c>
      <c r="Q16" s="89">
        <v>66895.899999999994</v>
      </c>
      <c r="R16" s="89">
        <v>42288</v>
      </c>
      <c r="S16" s="89" t="s">
        <v>78</v>
      </c>
      <c r="T16" s="89">
        <v>280000</v>
      </c>
      <c r="U16" s="89">
        <v>70000</v>
      </c>
      <c r="V16" s="89">
        <v>42288</v>
      </c>
      <c r="W16" s="89" t="s">
        <v>78</v>
      </c>
      <c r="X16" s="89" t="s">
        <v>78</v>
      </c>
      <c r="Y16" s="89" t="s">
        <v>78</v>
      </c>
      <c r="Z16" s="89" t="s">
        <v>78</v>
      </c>
      <c r="AA16" s="89" t="s">
        <v>78</v>
      </c>
      <c r="AB16" s="89" t="s">
        <v>78</v>
      </c>
      <c r="AC16" s="89" t="s">
        <v>78</v>
      </c>
      <c r="AD16" s="89" t="s">
        <v>78</v>
      </c>
      <c r="AE16" s="89" t="s">
        <v>78</v>
      </c>
      <c r="AF16" s="89" t="s">
        <v>78</v>
      </c>
      <c r="AG16" s="89" t="s">
        <v>78</v>
      </c>
      <c r="AH16" s="89" t="s">
        <v>78</v>
      </c>
      <c r="AI16" s="89" t="s">
        <v>78</v>
      </c>
      <c r="AJ16" s="102" t="s">
        <v>113</v>
      </c>
      <c r="AK16" s="103"/>
      <c r="AL16" s="104"/>
      <c r="AM16" s="105" t="s">
        <v>113</v>
      </c>
      <c r="AN16" s="106"/>
      <c r="AO16" s="112" t="s">
        <v>113</v>
      </c>
      <c r="AP16" s="118"/>
      <c r="AQ16" s="119"/>
      <c r="AR16" s="107"/>
      <c r="AS16" s="108" t="s">
        <v>113</v>
      </c>
      <c r="AT16" s="109"/>
      <c r="AU16" s="110"/>
      <c r="AV16" s="113"/>
      <c r="AW16" s="114"/>
      <c r="AX16" s="115"/>
      <c r="AY16" s="116"/>
    </row>
    <row r="17" spans="1:51" ht="39.75" customHeight="1">
      <c r="A17" s="46">
        <v>11</v>
      </c>
      <c r="B17" s="46" t="s">
        <v>885</v>
      </c>
      <c r="C17" s="100">
        <v>42408</v>
      </c>
      <c r="D17" s="46" t="s">
        <v>85</v>
      </c>
      <c r="E17" s="46" t="s">
        <v>1018</v>
      </c>
      <c r="F17" s="46" t="s">
        <v>1052</v>
      </c>
      <c r="G17" s="46" t="s">
        <v>1053</v>
      </c>
      <c r="H17" s="100">
        <v>41253</v>
      </c>
      <c r="I17" s="46" t="s">
        <v>1054</v>
      </c>
      <c r="J17" s="46" t="s">
        <v>63</v>
      </c>
      <c r="K17" s="111" t="s">
        <v>1055</v>
      </c>
      <c r="L17" s="101" t="s">
        <v>76</v>
      </c>
      <c r="M17" s="89">
        <v>1341614.31</v>
      </c>
      <c r="N17" s="89">
        <f>549903.18+50210.5</f>
        <v>600113.68000000005</v>
      </c>
      <c r="O17" s="89">
        <v>1010466.9</v>
      </c>
      <c r="P17" s="89">
        <v>4000</v>
      </c>
      <c r="Q17" s="89">
        <v>13155.4</v>
      </c>
      <c r="R17" s="89" t="s">
        <v>78</v>
      </c>
      <c r="S17" s="89" t="s">
        <v>78</v>
      </c>
      <c r="T17" s="89">
        <v>4000</v>
      </c>
      <c r="U17" s="89">
        <v>14222</v>
      </c>
      <c r="V17" s="89" t="s">
        <v>78</v>
      </c>
      <c r="W17" s="89" t="s">
        <v>78</v>
      </c>
      <c r="X17" s="89">
        <v>206200</v>
      </c>
      <c r="Y17" s="89">
        <v>84594.9</v>
      </c>
      <c r="Z17" s="89">
        <v>6500</v>
      </c>
      <c r="AA17" s="89">
        <v>79500</v>
      </c>
      <c r="AB17" s="89">
        <v>217800</v>
      </c>
      <c r="AC17" s="89">
        <v>88273.5</v>
      </c>
      <c r="AD17" s="89">
        <v>6500</v>
      </c>
      <c r="AE17" s="89">
        <v>94000</v>
      </c>
      <c r="AF17" s="89">
        <v>229800</v>
      </c>
      <c r="AG17" s="89">
        <v>92049.4</v>
      </c>
      <c r="AH17" s="89">
        <v>6500</v>
      </c>
      <c r="AI17" s="89">
        <v>109000</v>
      </c>
      <c r="AJ17" s="102"/>
      <c r="AK17" s="103"/>
      <c r="AL17" s="104"/>
      <c r="AM17" s="105" t="s">
        <v>113</v>
      </c>
      <c r="AN17" s="106"/>
      <c r="AO17" s="112" t="s">
        <v>113</v>
      </c>
      <c r="AP17" s="118"/>
      <c r="AQ17" s="119"/>
      <c r="AR17" s="107" t="s">
        <v>113</v>
      </c>
      <c r="AS17" s="108" t="s">
        <v>113</v>
      </c>
      <c r="AT17" s="109"/>
      <c r="AU17" s="110"/>
      <c r="AV17" s="113"/>
      <c r="AW17" s="114"/>
      <c r="AX17" s="115"/>
      <c r="AY17" s="116"/>
    </row>
    <row r="18" spans="1:51" ht="39.75" customHeight="1">
      <c r="A18" s="46">
        <v>12</v>
      </c>
      <c r="B18" s="46" t="s">
        <v>885</v>
      </c>
      <c r="C18" s="100">
        <v>42409</v>
      </c>
      <c r="D18" s="46" t="s">
        <v>85</v>
      </c>
      <c r="E18" s="46" t="s">
        <v>1018</v>
      </c>
      <c r="F18" s="46" t="s">
        <v>1056</v>
      </c>
      <c r="G18" s="46" t="s">
        <v>1057</v>
      </c>
      <c r="H18" s="100">
        <v>41271</v>
      </c>
      <c r="I18" s="46" t="s">
        <v>1058</v>
      </c>
      <c r="J18" s="46" t="s">
        <v>63</v>
      </c>
      <c r="K18" s="111" t="s">
        <v>1059</v>
      </c>
      <c r="L18" s="101" t="s">
        <v>76</v>
      </c>
      <c r="M18" s="89">
        <v>32171.4</v>
      </c>
      <c r="N18" s="89">
        <v>484876.5</v>
      </c>
      <c r="O18" s="89">
        <v>62027.199999999997</v>
      </c>
      <c r="P18" s="89">
        <v>32171.4</v>
      </c>
      <c r="Q18" s="89">
        <v>26351.599999999999</v>
      </c>
      <c r="R18" s="89" t="s">
        <v>78</v>
      </c>
      <c r="S18" s="89">
        <v>7585.5</v>
      </c>
      <c r="T18" s="89" t="s">
        <v>78</v>
      </c>
      <c r="U18" s="89">
        <v>28488.1</v>
      </c>
      <c r="V18" s="89" t="s">
        <v>78</v>
      </c>
      <c r="W18" s="89">
        <v>7872.7</v>
      </c>
      <c r="X18" s="89" t="s">
        <v>78</v>
      </c>
      <c r="Y18" s="89">
        <v>109189.9</v>
      </c>
      <c r="Z18" s="89" t="s">
        <v>78</v>
      </c>
      <c r="AA18" s="89">
        <v>8264.7000000000007</v>
      </c>
      <c r="AB18" s="89" t="s">
        <v>78</v>
      </c>
      <c r="AC18" s="89">
        <v>101041.3</v>
      </c>
      <c r="AD18" s="89" t="s">
        <v>78</v>
      </c>
      <c r="AE18" s="89">
        <v>8861.7999999999993</v>
      </c>
      <c r="AF18" s="89" t="s">
        <v>78</v>
      </c>
      <c r="AG18" s="89">
        <v>101489.4</v>
      </c>
      <c r="AH18" s="89" t="s">
        <v>78</v>
      </c>
      <c r="AI18" s="89">
        <v>9164.2000000000007</v>
      </c>
      <c r="AJ18" s="102"/>
      <c r="AK18" s="103"/>
      <c r="AL18" s="104"/>
      <c r="AM18" s="105"/>
      <c r="AN18" s="106"/>
      <c r="AO18" s="112"/>
      <c r="AP18" s="118"/>
      <c r="AQ18" s="119"/>
      <c r="AR18" s="107"/>
      <c r="AS18" s="108"/>
      <c r="AT18" s="109" t="s">
        <v>113</v>
      </c>
      <c r="AU18" s="110"/>
      <c r="AV18" s="113"/>
      <c r="AW18" s="114"/>
      <c r="AX18" s="115"/>
      <c r="AY18" s="116"/>
    </row>
    <row r="19" spans="1:51" ht="39.75" customHeight="1">
      <c r="A19" s="46">
        <v>13</v>
      </c>
      <c r="B19" s="46" t="s">
        <v>891</v>
      </c>
      <c r="C19" s="100">
        <v>42409</v>
      </c>
      <c r="D19" s="46" t="s">
        <v>85</v>
      </c>
      <c r="E19" s="46" t="s">
        <v>112</v>
      </c>
      <c r="F19" s="46" t="s">
        <v>1060</v>
      </c>
      <c r="G19" s="46" t="s">
        <v>1061</v>
      </c>
      <c r="H19" s="100">
        <v>41592</v>
      </c>
      <c r="I19" s="46" t="s">
        <v>1062</v>
      </c>
      <c r="J19" s="46" t="s">
        <v>1063</v>
      </c>
      <c r="K19" s="111" t="s">
        <v>1064</v>
      </c>
      <c r="L19" s="101" t="s">
        <v>518</v>
      </c>
      <c r="M19" s="89">
        <v>7758.9669999999996</v>
      </c>
      <c r="N19" s="89"/>
      <c r="O19" s="89"/>
      <c r="P19" s="89">
        <v>628.66999999999996</v>
      </c>
      <c r="Q19" s="89"/>
      <c r="R19" s="89"/>
      <c r="S19" s="89"/>
      <c r="T19" s="89">
        <v>628.66999999999996</v>
      </c>
      <c r="U19" s="89"/>
      <c r="V19" s="89"/>
      <c r="W19" s="89"/>
      <c r="X19" s="89">
        <v>628.66999999999996</v>
      </c>
      <c r="Y19" s="89"/>
      <c r="Z19" s="89"/>
      <c r="AA19" s="89"/>
      <c r="AB19" s="89" t="s">
        <v>78</v>
      </c>
      <c r="AC19" s="89" t="s">
        <v>78</v>
      </c>
      <c r="AD19" s="89" t="s">
        <v>78</v>
      </c>
      <c r="AE19" s="89" t="s">
        <v>78</v>
      </c>
      <c r="AF19" s="89" t="s">
        <v>78</v>
      </c>
      <c r="AG19" s="89" t="s">
        <v>78</v>
      </c>
      <c r="AH19" s="89" t="s">
        <v>78</v>
      </c>
      <c r="AI19" s="89" t="s">
        <v>78</v>
      </c>
      <c r="AJ19" s="102"/>
      <c r="AK19" s="103"/>
      <c r="AL19" s="104"/>
      <c r="AM19" s="105"/>
      <c r="AN19" s="106"/>
      <c r="AO19" s="112"/>
      <c r="AP19" s="118"/>
      <c r="AQ19" s="119"/>
      <c r="AR19" s="107"/>
      <c r="AS19" s="108"/>
      <c r="AT19" s="109"/>
      <c r="AU19" s="110" t="s">
        <v>113</v>
      </c>
      <c r="AV19" s="113"/>
      <c r="AW19" s="114"/>
      <c r="AX19" s="115"/>
      <c r="AY19" s="116"/>
    </row>
    <row r="20" spans="1:51" ht="39.75" customHeight="1">
      <c r="A20" s="46">
        <v>14</v>
      </c>
      <c r="B20" s="46" t="s">
        <v>891</v>
      </c>
      <c r="C20" s="100">
        <v>42409</v>
      </c>
      <c r="D20" s="46" t="s">
        <v>85</v>
      </c>
      <c r="E20" s="46" t="s">
        <v>66</v>
      </c>
      <c r="F20" s="46" t="s">
        <v>1065</v>
      </c>
      <c r="G20" s="46" t="s">
        <v>1066</v>
      </c>
      <c r="H20" s="100">
        <v>41607</v>
      </c>
      <c r="I20" s="46" t="s">
        <v>1067</v>
      </c>
      <c r="J20" s="46" t="s">
        <v>1068</v>
      </c>
      <c r="K20" s="111" t="s">
        <v>1069</v>
      </c>
      <c r="L20" s="101" t="s">
        <v>518</v>
      </c>
      <c r="M20" s="89" t="s">
        <v>78</v>
      </c>
      <c r="N20" s="89">
        <v>1892.3679999999999</v>
      </c>
      <c r="O20" s="89" t="s">
        <v>78</v>
      </c>
      <c r="P20" s="89"/>
      <c r="Q20" s="89">
        <v>160</v>
      </c>
      <c r="R20" s="89" t="s">
        <v>78</v>
      </c>
      <c r="S20" s="89" t="s">
        <v>78</v>
      </c>
      <c r="T20" s="89" t="s">
        <v>78</v>
      </c>
      <c r="U20" s="89">
        <v>160</v>
      </c>
      <c r="V20" s="89" t="s">
        <v>78</v>
      </c>
      <c r="W20" s="89" t="s">
        <v>78</v>
      </c>
      <c r="X20" s="89" t="s">
        <v>78</v>
      </c>
      <c r="Y20" s="89">
        <v>209.22800000000001</v>
      </c>
      <c r="Z20" s="89" t="s">
        <v>78</v>
      </c>
      <c r="AA20" s="89" t="s">
        <v>78</v>
      </c>
      <c r="AB20" s="89" t="s">
        <v>78</v>
      </c>
      <c r="AC20" s="89">
        <v>209.22800000000001</v>
      </c>
      <c r="AD20" s="89" t="s">
        <v>78</v>
      </c>
      <c r="AE20" s="89" t="s">
        <v>78</v>
      </c>
      <c r="AF20" s="89" t="s">
        <v>78</v>
      </c>
      <c r="AG20" s="89" t="s">
        <v>78</v>
      </c>
      <c r="AH20" s="89" t="s">
        <v>78</v>
      </c>
      <c r="AI20" s="89" t="s">
        <v>78</v>
      </c>
      <c r="AJ20" s="102" t="s">
        <v>113</v>
      </c>
      <c r="AK20" s="103"/>
      <c r="AL20" s="104"/>
      <c r="AM20" s="105" t="s">
        <v>113</v>
      </c>
      <c r="AN20" s="106"/>
      <c r="AO20" s="112"/>
      <c r="AP20" s="118" t="s">
        <v>113</v>
      </c>
      <c r="AQ20" s="119"/>
      <c r="AR20" s="107" t="s">
        <v>113</v>
      </c>
      <c r="AS20" s="108"/>
      <c r="AT20" s="109"/>
      <c r="AU20" s="110"/>
      <c r="AV20" s="113" t="s">
        <v>113</v>
      </c>
      <c r="AW20" s="114"/>
      <c r="AX20" s="115"/>
      <c r="AY20" s="116"/>
    </row>
    <row r="21" spans="1:51" ht="39.75" customHeight="1">
      <c r="A21" s="46">
        <v>15</v>
      </c>
      <c r="B21" s="46" t="s">
        <v>897</v>
      </c>
      <c r="C21" s="100">
        <v>42419</v>
      </c>
      <c r="D21" s="46" t="s">
        <v>85</v>
      </c>
      <c r="E21" s="46" t="s">
        <v>66</v>
      </c>
      <c r="F21" s="46" t="s">
        <v>1070</v>
      </c>
      <c r="G21" s="46" t="s">
        <v>1071</v>
      </c>
      <c r="H21" s="100">
        <v>41569</v>
      </c>
      <c r="I21" s="46" t="s">
        <v>1072</v>
      </c>
      <c r="J21" s="46" t="s">
        <v>1073</v>
      </c>
      <c r="K21" s="111" t="s">
        <v>1074</v>
      </c>
      <c r="L21" s="101" t="s">
        <v>76</v>
      </c>
      <c r="M21" s="89" t="s">
        <v>78</v>
      </c>
      <c r="N21" s="89">
        <v>264835.5</v>
      </c>
      <c r="O21" s="89" t="s">
        <v>78</v>
      </c>
      <c r="P21" s="89" t="s">
        <v>78</v>
      </c>
      <c r="Q21" s="89">
        <v>39584.1</v>
      </c>
      <c r="R21" s="89" t="s">
        <v>78</v>
      </c>
      <c r="S21" s="89" t="s">
        <v>78</v>
      </c>
      <c r="T21" s="89" t="s">
        <v>78</v>
      </c>
      <c r="U21" s="89">
        <v>39584.1</v>
      </c>
      <c r="V21" s="89" t="s">
        <v>78</v>
      </c>
      <c r="W21" s="89" t="s">
        <v>78</v>
      </c>
      <c r="X21" s="89" t="s">
        <v>78</v>
      </c>
      <c r="Y21" s="89">
        <v>39584.1</v>
      </c>
      <c r="Z21" s="89" t="s">
        <v>78</v>
      </c>
      <c r="AA21" s="89" t="s">
        <v>78</v>
      </c>
      <c r="AB21" s="89" t="s">
        <v>78</v>
      </c>
      <c r="AC21" s="89" t="s">
        <v>78</v>
      </c>
      <c r="AD21" s="89" t="s">
        <v>78</v>
      </c>
      <c r="AE21" s="89" t="s">
        <v>78</v>
      </c>
      <c r="AF21" s="89" t="s">
        <v>78</v>
      </c>
      <c r="AG21" s="89" t="s">
        <v>78</v>
      </c>
      <c r="AH21" s="89" t="s">
        <v>78</v>
      </c>
      <c r="AI21" s="89" t="s">
        <v>78</v>
      </c>
      <c r="AJ21" s="102"/>
      <c r="AK21" s="103"/>
      <c r="AL21" s="104"/>
      <c r="AM21" s="105"/>
      <c r="AN21" s="106"/>
      <c r="AO21" s="112"/>
      <c r="AP21" s="118" t="s">
        <v>113</v>
      </c>
      <c r="AQ21" s="119"/>
      <c r="AR21" s="107"/>
      <c r="AS21" s="108"/>
      <c r="AT21" s="109"/>
      <c r="AU21" s="110"/>
      <c r="AV21" s="113"/>
      <c r="AW21" s="114"/>
      <c r="AX21" s="115"/>
      <c r="AY21" s="116"/>
    </row>
    <row r="22" spans="1:51" ht="39.75" customHeight="1">
      <c r="A22" s="46">
        <v>16</v>
      </c>
      <c r="B22" s="46" t="s">
        <v>897</v>
      </c>
      <c r="C22" s="100">
        <v>42419</v>
      </c>
      <c r="D22" s="46" t="s">
        <v>85</v>
      </c>
      <c r="E22" s="46" t="s">
        <v>66</v>
      </c>
      <c r="F22" s="46" t="s">
        <v>1075</v>
      </c>
      <c r="G22" s="46" t="s">
        <v>1071</v>
      </c>
      <c r="H22" s="100">
        <v>41569</v>
      </c>
      <c r="I22" s="46" t="s">
        <v>1072</v>
      </c>
      <c r="J22" s="46" t="s">
        <v>1073</v>
      </c>
      <c r="K22" s="111" t="s">
        <v>1074</v>
      </c>
      <c r="L22" s="101" t="s">
        <v>76</v>
      </c>
      <c r="M22" s="89" t="s">
        <v>78</v>
      </c>
      <c r="N22" s="89">
        <v>75000</v>
      </c>
      <c r="O22" s="89" t="s">
        <v>78</v>
      </c>
      <c r="P22" s="89" t="s">
        <v>78</v>
      </c>
      <c r="Q22" s="89">
        <v>12500</v>
      </c>
      <c r="R22" s="89" t="s">
        <v>78</v>
      </c>
      <c r="S22" s="89" t="s">
        <v>78</v>
      </c>
      <c r="T22" s="89" t="s">
        <v>78</v>
      </c>
      <c r="U22" s="89">
        <v>12500</v>
      </c>
      <c r="V22" s="89" t="s">
        <v>78</v>
      </c>
      <c r="W22" s="89" t="s">
        <v>78</v>
      </c>
      <c r="X22" s="89" t="s">
        <v>78</v>
      </c>
      <c r="Y22" s="89">
        <v>12500</v>
      </c>
      <c r="Z22" s="89" t="s">
        <v>78</v>
      </c>
      <c r="AA22" s="89" t="s">
        <v>78</v>
      </c>
      <c r="AB22" s="89" t="s">
        <v>78</v>
      </c>
      <c r="AC22" s="89" t="s">
        <v>78</v>
      </c>
      <c r="AD22" s="89" t="s">
        <v>78</v>
      </c>
      <c r="AE22" s="89" t="s">
        <v>78</v>
      </c>
      <c r="AF22" s="89" t="s">
        <v>78</v>
      </c>
      <c r="AG22" s="89" t="s">
        <v>78</v>
      </c>
      <c r="AH22" s="89" t="s">
        <v>78</v>
      </c>
      <c r="AI22" s="89" t="s">
        <v>78</v>
      </c>
      <c r="AJ22" s="102" t="s">
        <v>113</v>
      </c>
      <c r="AK22" s="103"/>
      <c r="AL22" s="104"/>
      <c r="AM22" s="105" t="s">
        <v>113</v>
      </c>
      <c r="AN22" s="106"/>
      <c r="AO22" s="112"/>
      <c r="AP22" s="118"/>
      <c r="AQ22" s="119"/>
      <c r="AR22" s="107" t="s">
        <v>113</v>
      </c>
      <c r="AS22" s="108"/>
      <c r="AT22" s="109"/>
      <c r="AU22" s="110"/>
      <c r="AV22" s="113"/>
      <c r="AW22" s="114"/>
      <c r="AX22" s="115"/>
      <c r="AY22" s="116"/>
    </row>
    <row r="23" spans="1:51" ht="39.75" customHeight="1">
      <c r="A23" s="46">
        <v>17</v>
      </c>
      <c r="B23" s="46" t="s">
        <v>906</v>
      </c>
      <c r="C23" s="100">
        <v>42425</v>
      </c>
      <c r="D23" s="46" t="s">
        <v>85</v>
      </c>
      <c r="E23" s="46" t="s">
        <v>66</v>
      </c>
      <c r="F23" s="46" t="s">
        <v>123</v>
      </c>
      <c r="G23" s="46" t="s">
        <v>1076</v>
      </c>
      <c r="H23" s="100">
        <v>41591</v>
      </c>
      <c r="I23" s="46" t="s">
        <v>1077</v>
      </c>
      <c r="J23" s="46" t="s">
        <v>1063</v>
      </c>
      <c r="K23" s="111" t="s">
        <v>1078</v>
      </c>
      <c r="L23" s="101" t="s">
        <v>124</v>
      </c>
      <c r="M23" s="89" t="s">
        <v>78</v>
      </c>
      <c r="N23" s="89">
        <f>311301800+69074395+54762500+55090400+69364400</f>
        <v>559593495</v>
      </c>
      <c r="O23" s="89" t="s">
        <v>78</v>
      </c>
      <c r="P23" s="89" t="s">
        <v>78</v>
      </c>
      <c r="Q23" s="89">
        <v>54762500</v>
      </c>
      <c r="R23" s="89" t="s">
        <v>78</v>
      </c>
      <c r="S23" s="89" t="s">
        <v>78</v>
      </c>
      <c r="T23" s="89" t="s">
        <v>78</v>
      </c>
      <c r="U23" s="89">
        <v>55090400</v>
      </c>
      <c r="V23" s="89" t="s">
        <v>78</v>
      </c>
      <c r="W23" s="89" t="s">
        <v>78</v>
      </c>
      <c r="X23" s="89" t="s">
        <v>78</v>
      </c>
      <c r="Y23" s="89">
        <v>69364400</v>
      </c>
      <c r="Z23" s="89" t="s">
        <v>78</v>
      </c>
      <c r="AA23" s="89" t="s">
        <v>78</v>
      </c>
      <c r="AB23" s="89" t="s">
        <v>78</v>
      </c>
      <c r="AC23" s="89" t="s">
        <v>78</v>
      </c>
      <c r="AD23" s="89" t="s">
        <v>78</v>
      </c>
      <c r="AE23" s="89" t="s">
        <v>78</v>
      </c>
      <c r="AF23" s="89" t="s">
        <v>78</v>
      </c>
      <c r="AG23" s="89" t="s">
        <v>78</v>
      </c>
      <c r="AH23" s="89" t="s">
        <v>78</v>
      </c>
      <c r="AI23" s="89" t="s">
        <v>78</v>
      </c>
      <c r="AJ23" s="102" t="s">
        <v>113</v>
      </c>
      <c r="AK23" s="103"/>
      <c r="AL23" s="104"/>
      <c r="AM23" s="105"/>
      <c r="AN23" s="106"/>
      <c r="AO23" s="112"/>
      <c r="AP23" s="118"/>
      <c r="AQ23" s="119"/>
      <c r="AR23" s="107"/>
      <c r="AS23" s="108"/>
      <c r="AT23" s="109"/>
      <c r="AU23" s="110"/>
      <c r="AV23" s="113"/>
      <c r="AW23" s="114"/>
      <c r="AX23" s="115"/>
      <c r="AY23" s="116"/>
    </row>
    <row r="24" spans="1:51" ht="39.75" customHeight="1">
      <c r="A24" s="46">
        <v>18</v>
      </c>
      <c r="B24" s="46" t="s">
        <v>906</v>
      </c>
      <c r="C24" s="100">
        <v>42425</v>
      </c>
      <c r="D24" s="46" t="s">
        <v>85</v>
      </c>
      <c r="E24" s="46" t="s">
        <v>66</v>
      </c>
      <c r="F24" s="46" t="s">
        <v>1079</v>
      </c>
      <c r="G24" s="46" t="s">
        <v>1076</v>
      </c>
      <c r="H24" s="100">
        <v>41591</v>
      </c>
      <c r="I24" s="46" t="s">
        <v>1077</v>
      </c>
      <c r="J24" s="46" t="s">
        <v>771</v>
      </c>
      <c r="K24" s="111" t="s">
        <v>1078</v>
      </c>
      <c r="L24" s="101" t="s">
        <v>124</v>
      </c>
      <c r="M24" s="89">
        <v>535144.5</v>
      </c>
      <c r="N24" s="89">
        <f>1092100+1100000+1251600</f>
        <v>3443700</v>
      </c>
      <c r="O24" s="89" t="s">
        <v>78</v>
      </c>
      <c r="P24" s="89" t="s">
        <v>78</v>
      </c>
      <c r="Q24" s="89">
        <v>12516000</v>
      </c>
      <c r="R24" s="89" t="s">
        <v>78</v>
      </c>
      <c r="S24" s="89" t="s">
        <v>78</v>
      </c>
      <c r="T24" s="89" t="s">
        <v>78</v>
      </c>
      <c r="U24" s="89" t="s">
        <v>78</v>
      </c>
      <c r="V24" s="89" t="s">
        <v>78</v>
      </c>
      <c r="W24" s="89" t="s">
        <v>78</v>
      </c>
      <c r="X24" s="89" t="s">
        <v>78</v>
      </c>
      <c r="Y24" s="89" t="s">
        <v>1080</v>
      </c>
      <c r="Z24" s="89" t="s">
        <v>78</v>
      </c>
      <c r="AA24" s="89" t="s">
        <v>78</v>
      </c>
      <c r="AB24" s="89" t="s">
        <v>78</v>
      </c>
      <c r="AC24" s="89" t="s">
        <v>78</v>
      </c>
      <c r="AD24" s="89" t="s">
        <v>78</v>
      </c>
      <c r="AE24" s="89" t="s">
        <v>78</v>
      </c>
      <c r="AF24" s="89" t="s">
        <v>78</v>
      </c>
      <c r="AG24" s="89" t="s">
        <v>78</v>
      </c>
      <c r="AH24" s="89" t="s">
        <v>78</v>
      </c>
      <c r="AI24" s="89" t="s">
        <v>78</v>
      </c>
      <c r="AJ24" s="102"/>
      <c r="AK24" s="103"/>
      <c r="AL24" s="104"/>
      <c r="AM24" s="105"/>
      <c r="AN24" s="106"/>
      <c r="AO24" s="112"/>
      <c r="AP24" s="118"/>
      <c r="AQ24" s="119"/>
      <c r="AR24" s="107"/>
      <c r="AS24" s="108"/>
      <c r="AT24" s="109"/>
      <c r="AU24" s="110"/>
      <c r="AV24" s="113"/>
      <c r="AW24" s="114"/>
      <c r="AX24" s="115"/>
      <c r="AY24" s="116"/>
    </row>
    <row r="25" spans="1:51" ht="39.75" customHeight="1">
      <c r="A25" s="46">
        <v>19</v>
      </c>
      <c r="B25" s="46" t="s">
        <v>906</v>
      </c>
      <c r="C25" s="100">
        <v>42425</v>
      </c>
      <c r="D25" s="46" t="s">
        <v>85</v>
      </c>
      <c r="E25" s="46" t="s">
        <v>66</v>
      </c>
      <c r="F25" s="46" t="s">
        <v>116</v>
      </c>
      <c r="G25" s="46" t="s">
        <v>1076</v>
      </c>
      <c r="H25" s="100">
        <v>41591</v>
      </c>
      <c r="I25" s="46" t="s">
        <v>1077</v>
      </c>
      <c r="J25" s="46" t="s">
        <v>1063</v>
      </c>
      <c r="K25" s="111" t="s">
        <v>1078</v>
      </c>
      <c r="L25" s="101" t="s">
        <v>124</v>
      </c>
      <c r="M25" s="89">
        <v>112944520</v>
      </c>
      <c r="N25" s="89">
        <f>37056382.87+30424300+4295300+4295300</f>
        <v>76071282.870000005</v>
      </c>
      <c r="O25" s="89" t="s">
        <v>78</v>
      </c>
      <c r="P25" s="89" t="s">
        <v>78</v>
      </c>
      <c r="Q25" s="89">
        <v>4295300</v>
      </c>
      <c r="R25" s="89" t="s">
        <v>78</v>
      </c>
      <c r="S25" s="89" t="s">
        <v>78</v>
      </c>
      <c r="T25" s="89" t="s">
        <v>78</v>
      </c>
      <c r="U25" s="89">
        <v>4295300</v>
      </c>
      <c r="V25" s="89" t="s">
        <v>78</v>
      </c>
      <c r="W25" s="89" t="s">
        <v>78</v>
      </c>
      <c r="X25" s="89" t="s">
        <v>78</v>
      </c>
      <c r="Y25" s="89" t="s">
        <v>78</v>
      </c>
      <c r="Z25" s="89" t="s">
        <v>78</v>
      </c>
      <c r="AA25" s="89" t="s">
        <v>78</v>
      </c>
      <c r="AB25" s="89" t="s">
        <v>78</v>
      </c>
      <c r="AC25" s="89" t="s">
        <v>78</v>
      </c>
      <c r="AD25" s="89" t="s">
        <v>78</v>
      </c>
      <c r="AE25" s="89" t="s">
        <v>78</v>
      </c>
      <c r="AF25" s="89" t="s">
        <v>78</v>
      </c>
      <c r="AG25" s="89" t="s">
        <v>78</v>
      </c>
      <c r="AH25" s="89" t="s">
        <v>78</v>
      </c>
      <c r="AI25" s="89" t="s">
        <v>78</v>
      </c>
      <c r="AJ25" s="102" t="s">
        <v>113</v>
      </c>
      <c r="AK25" s="103"/>
      <c r="AL25" s="104" t="s">
        <v>113</v>
      </c>
      <c r="AM25" s="105" t="s">
        <v>113</v>
      </c>
      <c r="AN25" s="106"/>
      <c r="AO25" s="112"/>
      <c r="AP25" s="118"/>
      <c r="AQ25" s="119"/>
      <c r="AR25" s="107" t="s">
        <v>113</v>
      </c>
      <c r="AS25" s="108" t="s">
        <v>113</v>
      </c>
      <c r="AT25" s="109"/>
      <c r="AU25" s="110"/>
      <c r="AV25" s="113" t="s">
        <v>113</v>
      </c>
      <c r="AW25" s="114"/>
      <c r="AX25" s="115"/>
      <c r="AY25" s="116"/>
    </row>
    <row r="26" spans="1:51" ht="39.75" customHeight="1">
      <c r="A26" s="46">
        <v>20</v>
      </c>
      <c r="B26" s="46" t="s">
        <v>906</v>
      </c>
      <c r="C26" s="100">
        <v>42425</v>
      </c>
      <c r="D26" s="46" t="s">
        <v>85</v>
      </c>
      <c r="E26" s="46" t="s">
        <v>66</v>
      </c>
      <c r="F26" s="46" t="s">
        <v>1081</v>
      </c>
      <c r="G26" s="46" t="s">
        <v>1076</v>
      </c>
      <c r="H26" s="100">
        <v>41591</v>
      </c>
      <c r="I26" s="46" t="s">
        <v>1077</v>
      </c>
      <c r="J26" s="46" t="s">
        <v>1063</v>
      </c>
      <c r="K26" s="111" t="s">
        <v>1078</v>
      </c>
      <c r="L26" s="101" t="s">
        <v>124</v>
      </c>
      <c r="M26" s="89" t="s">
        <v>78</v>
      </c>
      <c r="N26" s="89" t="s">
        <v>78</v>
      </c>
      <c r="O26" s="89" t="s">
        <v>78</v>
      </c>
      <c r="P26" s="89" t="s">
        <v>78</v>
      </c>
      <c r="Q26" s="89" t="s">
        <v>78</v>
      </c>
      <c r="R26" s="89" t="s">
        <v>78</v>
      </c>
      <c r="S26" s="89" t="s">
        <v>78</v>
      </c>
      <c r="T26" s="89" t="s">
        <v>78</v>
      </c>
      <c r="U26" s="89" t="s">
        <v>78</v>
      </c>
      <c r="V26" s="89" t="s">
        <v>78</v>
      </c>
      <c r="W26" s="89" t="s">
        <v>78</v>
      </c>
      <c r="X26" s="89" t="s">
        <v>78</v>
      </c>
      <c r="Y26" s="89" t="s">
        <v>78</v>
      </c>
      <c r="Z26" s="89" t="s">
        <v>78</v>
      </c>
      <c r="AA26" s="89" t="s">
        <v>78</v>
      </c>
      <c r="AB26" s="89" t="s">
        <v>78</v>
      </c>
      <c r="AC26" s="89" t="s">
        <v>78</v>
      </c>
      <c r="AD26" s="89" t="s">
        <v>78</v>
      </c>
      <c r="AE26" s="89" t="s">
        <v>78</v>
      </c>
      <c r="AF26" s="89" t="s">
        <v>78</v>
      </c>
      <c r="AG26" s="89" t="s">
        <v>78</v>
      </c>
      <c r="AH26" s="89" t="s">
        <v>78</v>
      </c>
      <c r="AI26" s="89" t="s">
        <v>78</v>
      </c>
      <c r="AJ26" s="102"/>
      <c r="AK26" s="103"/>
      <c r="AL26" s="104"/>
      <c r="AM26" s="105"/>
      <c r="AN26" s="106"/>
      <c r="AO26" s="112"/>
      <c r="AP26" s="118"/>
      <c r="AQ26" s="119"/>
      <c r="AR26" s="107"/>
      <c r="AS26" s="108"/>
      <c r="AT26" s="109"/>
      <c r="AU26" s="110"/>
      <c r="AV26" s="113"/>
      <c r="AW26" s="114"/>
      <c r="AX26" s="115"/>
      <c r="AY26" s="116"/>
    </row>
    <row r="27" spans="1:51" ht="39.75" customHeight="1">
      <c r="A27" s="46">
        <v>21</v>
      </c>
      <c r="B27" s="46" t="s">
        <v>906</v>
      </c>
      <c r="C27" s="100">
        <v>42425</v>
      </c>
      <c r="D27" s="46" t="s">
        <v>85</v>
      </c>
      <c r="E27" s="46" t="s">
        <v>66</v>
      </c>
      <c r="F27" s="46" t="s">
        <v>1082</v>
      </c>
      <c r="G27" s="46" t="s">
        <v>1076</v>
      </c>
      <c r="H27" s="100">
        <v>41591</v>
      </c>
      <c r="I27" s="46" t="s">
        <v>1077</v>
      </c>
      <c r="J27" s="46" t="s">
        <v>1063</v>
      </c>
      <c r="K27" s="111" t="s">
        <v>1078</v>
      </c>
      <c r="L27" s="101" t="s">
        <v>124</v>
      </c>
      <c r="M27" s="89" t="s">
        <v>78</v>
      </c>
      <c r="N27" s="89">
        <f>4875000+4860000+3875000+3875000+3875000</f>
        <v>21360000</v>
      </c>
      <c r="O27" s="89">
        <f>3875000+3860000+3875000+3875000+3875000</f>
        <v>19360000</v>
      </c>
      <c r="P27" s="89" t="s">
        <v>78</v>
      </c>
      <c r="Q27" s="89">
        <v>3875000</v>
      </c>
      <c r="R27" s="89" t="s">
        <v>78</v>
      </c>
      <c r="S27" s="89">
        <v>3875000</v>
      </c>
      <c r="T27" s="89" t="s">
        <v>78</v>
      </c>
      <c r="U27" s="89">
        <v>3875000</v>
      </c>
      <c r="V27" s="89" t="s">
        <v>78</v>
      </c>
      <c r="W27" s="89">
        <v>3875000</v>
      </c>
      <c r="X27" s="89" t="s">
        <v>78</v>
      </c>
      <c r="Y27" s="89">
        <v>3875000</v>
      </c>
      <c r="Z27" s="89" t="s">
        <v>78</v>
      </c>
      <c r="AA27" s="89">
        <v>3875000</v>
      </c>
      <c r="AB27" s="89" t="s">
        <v>78</v>
      </c>
      <c r="AC27" s="89" t="s">
        <v>78</v>
      </c>
      <c r="AD27" s="89" t="s">
        <v>78</v>
      </c>
      <c r="AE27" s="89" t="s">
        <v>78</v>
      </c>
      <c r="AF27" s="89" t="s">
        <v>78</v>
      </c>
      <c r="AG27" s="89" t="s">
        <v>78</v>
      </c>
      <c r="AH27" s="89" t="s">
        <v>78</v>
      </c>
      <c r="AI27" s="89" t="s">
        <v>78</v>
      </c>
      <c r="AJ27" s="102"/>
      <c r="AK27" s="103"/>
      <c r="AL27" s="104"/>
      <c r="AM27" s="105"/>
      <c r="AN27" s="106"/>
      <c r="AO27" s="112"/>
      <c r="AP27" s="118"/>
      <c r="AQ27" s="119"/>
      <c r="AR27" s="107"/>
      <c r="AS27" s="108"/>
      <c r="AT27" s="109"/>
      <c r="AU27" s="110"/>
      <c r="AV27" s="113"/>
      <c r="AW27" s="114"/>
      <c r="AX27" s="115"/>
      <c r="AY27" s="116"/>
    </row>
    <row r="28" spans="1:51" ht="39.75" customHeight="1">
      <c r="A28" s="46">
        <v>22</v>
      </c>
      <c r="B28" s="46" t="s">
        <v>910</v>
      </c>
      <c r="C28" s="100">
        <v>42426</v>
      </c>
      <c r="D28" s="46" t="s">
        <v>85</v>
      </c>
      <c r="E28" s="46" t="s">
        <v>66</v>
      </c>
      <c r="F28" s="46" t="s">
        <v>1083</v>
      </c>
      <c r="G28" s="46" t="s">
        <v>1084</v>
      </c>
      <c r="H28" s="100">
        <v>41960</v>
      </c>
      <c r="I28" s="46" t="s">
        <v>1085</v>
      </c>
      <c r="J28" s="46" t="s">
        <v>118</v>
      </c>
      <c r="K28" s="111" t="s">
        <v>1086</v>
      </c>
      <c r="L28" s="101" t="s">
        <v>76</v>
      </c>
      <c r="M28" s="89" t="s">
        <v>78</v>
      </c>
      <c r="N28" s="89">
        <v>18422.900000000001</v>
      </c>
      <c r="O28" s="89">
        <v>9800300</v>
      </c>
      <c r="P28" s="89" t="s">
        <v>78</v>
      </c>
      <c r="Q28" s="89" t="s">
        <v>78</v>
      </c>
      <c r="R28" s="89" t="s">
        <v>78</v>
      </c>
      <c r="S28" s="89">
        <v>2307250</v>
      </c>
      <c r="T28" s="89" t="s">
        <v>78</v>
      </c>
      <c r="U28" s="89" t="s">
        <v>78</v>
      </c>
      <c r="V28" s="89" t="s">
        <v>78</v>
      </c>
      <c r="W28" s="89">
        <v>1997700</v>
      </c>
      <c r="X28" s="89" t="s">
        <v>78</v>
      </c>
      <c r="Y28" s="89">
        <v>4900</v>
      </c>
      <c r="Z28" s="89" t="s">
        <v>78</v>
      </c>
      <c r="AA28" s="89">
        <v>1000000</v>
      </c>
      <c r="AB28" s="89" t="s">
        <v>78</v>
      </c>
      <c r="AC28" s="89">
        <v>2400</v>
      </c>
      <c r="AD28" s="89" t="s">
        <v>78</v>
      </c>
      <c r="AE28" s="89">
        <v>1000000</v>
      </c>
      <c r="AF28" s="89" t="s">
        <v>78</v>
      </c>
      <c r="AG28" s="89">
        <v>4900</v>
      </c>
      <c r="AH28" s="89" t="s">
        <v>78</v>
      </c>
      <c r="AI28" s="89">
        <v>1000000</v>
      </c>
      <c r="AJ28" s="102"/>
      <c r="AK28" s="103"/>
      <c r="AL28" s="104"/>
      <c r="AM28" s="105"/>
      <c r="AN28" s="106"/>
      <c r="AO28" s="112"/>
      <c r="AP28" s="118"/>
      <c r="AQ28" s="119"/>
      <c r="AR28" s="107"/>
      <c r="AS28" s="108"/>
      <c r="AT28" s="109"/>
      <c r="AU28" s="110"/>
      <c r="AV28" s="113"/>
      <c r="AW28" s="114" t="s">
        <v>113</v>
      </c>
      <c r="AX28" s="115"/>
      <c r="AY28" s="116"/>
    </row>
    <row r="29" spans="1:51" ht="39.75" customHeight="1">
      <c r="A29" s="46">
        <v>23</v>
      </c>
      <c r="B29" s="46" t="s">
        <v>910</v>
      </c>
      <c r="C29" s="100">
        <v>42426</v>
      </c>
      <c r="D29" s="46" t="s">
        <v>85</v>
      </c>
      <c r="E29" s="46" t="s">
        <v>66</v>
      </c>
      <c r="F29" s="46" t="s">
        <v>116</v>
      </c>
      <c r="G29" s="46" t="s">
        <v>1084</v>
      </c>
      <c r="H29" s="100">
        <v>41960</v>
      </c>
      <c r="I29" s="46" t="s">
        <v>1085</v>
      </c>
      <c r="J29" s="46" t="s">
        <v>118</v>
      </c>
      <c r="K29" s="111" t="s">
        <v>1086</v>
      </c>
      <c r="L29" s="101" t="s">
        <v>76</v>
      </c>
      <c r="M29" s="89">
        <v>1353988.3</v>
      </c>
      <c r="N29" s="89">
        <f>766398.4+61050</f>
        <v>827448.4</v>
      </c>
      <c r="O29" s="89" t="s">
        <v>78</v>
      </c>
      <c r="P29" s="89">
        <v>300533.3</v>
      </c>
      <c r="Q29" s="89">
        <v>155000</v>
      </c>
      <c r="R29" s="89">
        <v>20000</v>
      </c>
      <c r="S29" s="89" t="s">
        <v>78</v>
      </c>
      <c r="T29" s="89">
        <v>103166.6</v>
      </c>
      <c r="U29" s="89">
        <v>52297.599999999999</v>
      </c>
      <c r="V29" s="89" t="s">
        <v>78</v>
      </c>
      <c r="W29" s="89" t="s">
        <v>78</v>
      </c>
      <c r="X29" s="89">
        <v>96366.6</v>
      </c>
      <c r="Y29" s="89">
        <v>47397.599999999999</v>
      </c>
      <c r="Z29" s="89" t="s">
        <v>78</v>
      </c>
      <c r="AA29" s="89" t="s">
        <v>78</v>
      </c>
      <c r="AB29" s="89">
        <v>91566.6</v>
      </c>
      <c r="AC29" s="89">
        <v>49897.599999999999</v>
      </c>
      <c r="AD29" s="89" t="s">
        <v>78</v>
      </c>
      <c r="AE29" s="89" t="s">
        <v>78</v>
      </c>
      <c r="AF29" s="89">
        <v>96366.6</v>
      </c>
      <c r="AG29" s="89">
        <v>47397.599999999999</v>
      </c>
      <c r="AH29" s="89" t="s">
        <v>78</v>
      </c>
      <c r="AI29" s="89" t="s">
        <v>78</v>
      </c>
      <c r="AJ29" s="102" t="s">
        <v>113</v>
      </c>
      <c r="AK29" s="103"/>
      <c r="AL29" s="104"/>
      <c r="AM29" s="105"/>
      <c r="AN29" s="106"/>
      <c r="AO29" s="112"/>
      <c r="AP29" s="118"/>
      <c r="AQ29" s="119"/>
      <c r="AR29" s="107" t="s">
        <v>113</v>
      </c>
      <c r="AS29" s="108"/>
      <c r="AT29" s="109"/>
      <c r="AU29" s="110"/>
      <c r="AV29" s="113"/>
      <c r="AW29" s="114"/>
      <c r="AX29" s="115"/>
      <c r="AY29" s="116"/>
    </row>
    <row r="30" spans="1:51" ht="39.75" customHeight="1">
      <c r="A30" s="46">
        <v>24</v>
      </c>
      <c r="B30" s="46" t="s">
        <v>915</v>
      </c>
      <c r="C30" s="100">
        <v>42432</v>
      </c>
      <c r="D30" s="46" t="s">
        <v>85</v>
      </c>
      <c r="E30" s="46" t="s">
        <v>66</v>
      </c>
      <c r="F30" s="46" t="s">
        <v>1087</v>
      </c>
      <c r="G30" s="46" t="s">
        <v>1088</v>
      </c>
      <c r="H30" s="100">
        <v>42282</v>
      </c>
      <c r="I30" s="46" t="s">
        <v>1089</v>
      </c>
      <c r="J30" s="46" t="s">
        <v>918</v>
      </c>
      <c r="K30" s="111" t="s">
        <v>1090</v>
      </c>
      <c r="L30" s="101" t="s">
        <v>76</v>
      </c>
      <c r="M30" s="89" t="s">
        <v>78</v>
      </c>
      <c r="N30" s="89">
        <v>723476.4</v>
      </c>
      <c r="O30" s="89" t="s">
        <v>78</v>
      </c>
      <c r="P30" s="89" t="s">
        <v>78</v>
      </c>
      <c r="Q30" s="89">
        <v>120579.4</v>
      </c>
      <c r="R30" s="89" t="s">
        <v>78</v>
      </c>
      <c r="S30" s="89" t="s">
        <v>78</v>
      </c>
      <c r="T30" s="89" t="s">
        <v>78</v>
      </c>
      <c r="U30" s="89">
        <v>120579.4</v>
      </c>
      <c r="V30" s="89" t="s">
        <v>78</v>
      </c>
      <c r="W30" s="89" t="s">
        <v>78</v>
      </c>
      <c r="X30" s="89" t="s">
        <v>78</v>
      </c>
      <c r="Y30" s="89">
        <v>120579.4</v>
      </c>
      <c r="Z30" s="89" t="s">
        <v>78</v>
      </c>
      <c r="AA30" s="89" t="s">
        <v>78</v>
      </c>
      <c r="AB30" s="89" t="s">
        <v>78</v>
      </c>
      <c r="AC30" s="89">
        <v>120579.4</v>
      </c>
      <c r="AD30" s="89" t="s">
        <v>78</v>
      </c>
      <c r="AE30" s="89" t="s">
        <v>78</v>
      </c>
      <c r="AF30" s="89" t="s">
        <v>78</v>
      </c>
      <c r="AG30" s="89">
        <v>120579.4</v>
      </c>
      <c r="AH30" s="89" t="s">
        <v>78</v>
      </c>
      <c r="AI30" s="89" t="s">
        <v>78</v>
      </c>
      <c r="AJ30" s="102"/>
      <c r="AK30" s="103"/>
      <c r="AL30" s="104"/>
      <c r="AM30" s="105"/>
      <c r="AN30" s="106"/>
      <c r="AO30" s="112"/>
      <c r="AP30" s="118"/>
      <c r="AQ30" s="119"/>
      <c r="AR30" s="107"/>
      <c r="AS30" s="108"/>
      <c r="AT30" s="109"/>
      <c r="AU30" s="110"/>
      <c r="AV30" s="113"/>
      <c r="AW30" s="114"/>
      <c r="AX30" s="115"/>
      <c r="AY30" s="116"/>
    </row>
    <row r="31" spans="1:51" ht="39.75" customHeight="1">
      <c r="A31" s="46">
        <v>25</v>
      </c>
      <c r="B31" s="46" t="s">
        <v>915</v>
      </c>
      <c r="C31" s="100">
        <v>42432</v>
      </c>
      <c r="D31" s="46" t="s">
        <v>85</v>
      </c>
      <c r="E31" s="46" t="s">
        <v>66</v>
      </c>
      <c r="F31" s="46" t="s">
        <v>1091</v>
      </c>
      <c r="G31" s="46" t="s">
        <v>1088</v>
      </c>
      <c r="H31" s="100">
        <v>42282</v>
      </c>
      <c r="I31" s="46" t="s">
        <v>1089</v>
      </c>
      <c r="J31" s="46" t="s">
        <v>918</v>
      </c>
      <c r="K31" s="111" t="s">
        <v>1090</v>
      </c>
      <c r="L31" s="101" t="s">
        <v>76</v>
      </c>
      <c r="M31" s="89" t="s">
        <v>78</v>
      </c>
      <c r="N31" s="89">
        <v>516781.5</v>
      </c>
      <c r="O31" s="89" t="s">
        <v>78</v>
      </c>
      <c r="P31" s="89" t="s">
        <v>78</v>
      </c>
      <c r="Q31" s="89">
        <v>66835</v>
      </c>
      <c r="R31" s="89">
        <v>1619.5</v>
      </c>
      <c r="S31" s="89" t="s">
        <v>78</v>
      </c>
      <c r="T31" s="89" t="s">
        <v>78</v>
      </c>
      <c r="U31" s="89">
        <v>67926</v>
      </c>
      <c r="V31" s="89">
        <v>1672.1</v>
      </c>
      <c r="W31" s="89" t="s">
        <v>78</v>
      </c>
      <c r="X31" s="89" t="s">
        <v>78</v>
      </c>
      <c r="Y31" s="89">
        <v>67926</v>
      </c>
      <c r="Z31" s="89">
        <v>1672.1</v>
      </c>
      <c r="AA31" s="89" t="s">
        <v>78</v>
      </c>
      <c r="AB31" s="89" t="s">
        <v>78</v>
      </c>
      <c r="AC31" s="89">
        <v>122970</v>
      </c>
      <c r="AD31" s="89">
        <v>1947.6</v>
      </c>
      <c r="AE31" s="89" t="s">
        <v>78</v>
      </c>
      <c r="AF31" s="89" t="s">
        <v>78</v>
      </c>
      <c r="AG31" s="89">
        <v>90092</v>
      </c>
      <c r="AH31" s="89">
        <v>1947.6</v>
      </c>
      <c r="AI31" s="89" t="s">
        <v>78</v>
      </c>
      <c r="AJ31" s="102" t="s">
        <v>113</v>
      </c>
      <c r="AK31" s="103"/>
      <c r="AL31" s="104"/>
      <c r="AM31" s="105" t="s">
        <v>113</v>
      </c>
      <c r="AN31" s="106"/>
      <c r="AO31" s="112" t="s">
        <v>113</v>
      </c>
      <c r="AP31" s="118" t="s">
        <v>113</v>
      </c>
      <c r="AQ31" s="119"/>
      <c r="AR31" s="107"/>
      <c r="AS31" s="108"/>
      <c r="AT31" s="109"/>
      <c r="AU31" s="110"/>
      <c r="AV31" s="113"/>
      <c r="AW31" s="114"/>
      <c r="AX31" s="115"/>
      <c r="AY31" s="116"/>
    </row>
    <row r="32" spans="1:51" ht="39.75" customHeight="1">
      <c r="A32" s="46">
        <v>26</v>
      </c>
      <c r="B32" s="46" t="s">
        <v>926</v>
      </c>
      <c r="C32" s="100">
        <v>42433</v>
      </c>
      <c r="D32" s="46" t="s">
        <v>85</v>
      </c>
      <c r="E32" s="46" t="s">
        <v>66</v>
      </c>
      <c r="F32" s="46" t="s">
        <v>1092</v>
      </c>
      <c r="G32" s="46" t="s">
        <v>1093</v>
      </c>
      <c r="H32" s="100">
        <v>41152</v>
      </c>
      <c r="I32" s="46" t="s">
        <v>1094</v>
      </c>
      <c r="J32" s="46" t="s">
        <v>1095</v>
      </c>
      <c r="K32" s="111" t="s">
        <v>1096</v>
      </c>
      <c r="L32" s="101" t="s">
        <v>76</v>
      </c>
      <c r="M32" s="89">
        <v>1544.3</v>
      </c>
      <c r="N32" s="89">
        <v>37911.800000000003</v>
      </c>
      <c r="O32" s="89" t="s">
        <v>78</v>
      </c>
      <c r="P32" s="89" t="s">
        <v>78</v>
      </c>
      <c r="Q32" s="89">
        <v>810</v>
      </c>
      <c r="R32" s="89" t="s">
        <v>78</v>
      </c>
      <c r="S32" s="89" t="s">
        <v>78</v>
      </c>
      <c r="T32" s="89" t="s">
        <v>78</v>
      </c>
      <c r="U32" s="89">
        <v>810</v>
      </c>
      <c r="V32" s="89" t="s">
        <v>78</v>
      </c>
      <c r="W32" s="89" t="s">
        <v>78</v>
      </c>
      <c r="X32" s="89" t="s">
        <v>78</v>
      </c>
      <c r="Y32" s="89">
        <v>8270</v>
      </c>
      <c r="Z32" s="89" t="s">
        <v>78</v>
      </c>
      <c r="AA32" s="89" t="s">
        <v>78</v>
      </c>
      <c r="AB32" s="89" t="s">
        <v>78</v>
      </c>
      <c r="AC32" s="89">
        <v>8590</v>
      </c>
      <c r="AD32" s="89" t="s">
        <v>78</v>
      </c>
      <c r="AE32" s="89" t="s">
        <v>78</v>
      </c>
      <c r="AF32" s="89" t="s">
        <v>78</v>
      </c>
      <c r="AG32" s="89">
        <v>8590</v>
      </c>
      <c r="AH32" s="89" t="s">
        <v>78</v>
      </c>
      <c r="AI32" s="89" t="s">
        <v>78</v>
      </c>
      <c r="AJ32" s="102"/>
      <c r="AK32" s="103"/>
      <c r="AL32" s="104"/>
      <c r="AM32" s="105"/>
      <c r="AN32" s="106"/>
      <c r="AO32" s="112"/>
      <c r="AP32" s="118"/>
      <c r="AQ32" s="119"/>
      <c r="AR32" s="107"/>
      <c r="AS32" s="108"/>
      <c r="AT32" s="109" t="s">
        <v>113</v>
      </c>
      <c r="AU32" s="110"/>
      <c r="AV32" s="113"/>
      <c r="AW32" s="114"/>
      <c r="AX32" s="115"/>
      <c r="AY32" s="116"/>
    </row>
    <row r="33" spans="1:51" ht="39.75" customHeight="1">
      <c r="A33" s="46">
        <v>27</v>
      </c>
      <c r="B33" s="46" t="s">
        <v>926</v>
      </c>
      <c r="C33" s="100">
        <v>42433</v>
      </c>
      <c r="D33" s="46" t="s">
        <v>85</v>
      </c>
      <c r="E33" s="46" t="s">
        <v>66</v>
      </c>
      <c r="F33" s="46" t="s">
        <v>1097</v>
      </c>
      <c r="G33" s="46" t="s">
        <v>1093</v>
      </c>
      <c r="H33" s="100">
        <v>41152</v>
      </c>
      <c r="I33" s="46" t="s">
        <v>1094</v>
      </c>
      <c r="J33" s="46" t="s">
        <v>1095</v>
      </c>
      <c r="K33" s="111" t="s">
        <v>1096</v>
      </c>
      <c r="L33" s="101" t="s">
        <v>76</v>
      </c>
      <c r="M33" s="89" t="s">
        <v>78</v>
      </c>
      <c r="N33" s="89">
        <v>715497.3</v>
      </c>
      <c r="O33" s="89" t="s">
        <v>78</v>
      </c>
      <c r="P33" s="89" t="s">
        <v>78</v>
      </c>
      <c r="Q33" s="89">
        <v>18000</v>
      </c>
      <c r="R33" s="89" t="s">
        <v>78</v>
      </c>
      <c r="S33" s="89" t="s">
        <v>78</v>
      </c>
      <c r="T33" s="89" t="s">
        <v>78</v>
      </c>
      <c r="U33" s="89">
        <v>18000</v>
      </c>
      <c r="V33" s="89" t="s">
        <v>78</v>
      </c>
      <c r="W33" s="89" t="s">
        <v>78</v>
      </c>
      <c r="X33" s="89" t="s">
        <v>78</v>
      </c>
      <c r="Y33" s="89">
        <v>171748</v>
      </c>
      <c r="Z33" s="89" t="s">
        <v>78</v>
      </c>
      <c r="AA33" s="89" t="s">
        <v>78</v>
      </c>
      <c r="AB33" s="89" t="s">
        <v>78</v>
      </c>
      <c r="AC33" s="89">
        <v>177958</v>
      </c>
      <c r="AD33" s="89" t="s">
        <v>78</v>
      </c>
      <c r="AE33" s="89" t="s">
        <v>78</v>
      </c>
      <c r="AF33" s="89" t="s">
        <v>78</v>
      </c>
      <c r="AG33" s="89">
        <v>183018</v>
      </c>
      <c r="AH33" s="89" t="s">
        <v>78</v>
      </c>
      <c r="AI33" s="89" t="s">
        <v>78</v>
      </c>
      <c r="AJ33" s="102" t="s">
        <v>113</v>
      </c>
      <c r="AK33" s="103"/>
      <c r="AL33" s="104"/>
      <c r="AM33" s="105" t="s">
        <v>113</v>
      </c>
      <c r="AN33" s="106"/>
      <c r="AO33" s="112"/>
      <c r="AP33" s="118"/>
      <c r="AQ33" s="119"/>
      <c r="AR33" s="107"/>
      <c r="AS33" s="108"/>
      <c r="AT33" s="109"/>
      <c r="AU33" s="110"/>
      <c r="AV33" s="113"/>
      <c r="AW33" s="114"/>
      <c r="AX33" s="115"/>
      <c r="AY33" s="116"/>
    </row>
    <row r="34" spans="1:51" ht="39.75" customHeight="1">
      <c r="A34" s="46">
        <v>28</v>
      </c>
      <c r="B34" s="46" t="s">
        <v>926</v>
      </c>
      <c r="C34" s="100">
        <v>42433</v>
      </c>
      <c r="D34" s="46" t="s">
        <v>85</v>
      </c>
      <c r="E34" s="46" t="s">
        <v>66</v>
      </c>
      <c r="F34" s="46" t="s">
        <v>116</v>
      </c>
      <c r="G34" s="46" t="s">
        <v>1093</v>
      </c>
      <c r="H34" s="100">
        <v>41152</v>
      </c>
      <c r="I34" s="46" t="s">
        <v>1094</v>
      </c>
      <c r="J34" s="46" t="s">
        <v>1095</v>
      </c>
      <c r="K34" s="111" t="s">
        <v>1096</v>
      </c>
      <c r="L34" s="101" t="s">
        <v>76</v>
      </c>
      <c r="M34" s="89">
        <v>644704.5</v>
      </c>
      <c r="N34" s="89">
        <v>155176.6</v>
      </c>
      <c r="O34" s="89" t="s">
        <v>78</v>
      </c>
      <c r="P34" s="89">
        <v>96615</v>
      </c>
      <c r="Q34" s="89">
        <v>5544</v>
      </c>
      <c r="R34" s="89" t="s">
        <v>78</v>
      </c>
      <c r="S34" s="89" t="s">
        <v>78</v>
      </c>
      <c r="T34" s="89">
        <v>96615</v>
      </c>
      <c r="U34" s="89">
        <v>5544</v>
      </c>
      <c r="V34" s="89" t="s">
        <v>78</v>
      </c>
      <c r="W34" s="89" t="s">
        <v>78</v>
      </c>
      <c r="X34" s="89">
        <v>74800</v>
      </c>
      <c r="Y34" s="89">
        <v>19000</v>
      </c>
      <c r="Z34" s="89" t="s">
        <v>78</v>
      </c>
      <c r="AA34" s="89" t="s">
        <v>78</v>
      </c>
      <c r="AB34" s="89">
        <v>76800</v>
      </c>
      <c r="AC34" s="89">
        <v>19500</v>
      </c>
      <c r="AD34" s="89" t="s">
        <v>78</v>
      </c>
      <c r="AE34" s="89" t="s">
        <v>78</v>
      </c>
      <c r="AF34" s="89">
        <v>78800</v>
      </c>
      <c r="AG34" s="89">
        <v>20000</v>
      </c>
      <c r="AH34" s="89" t="s">
        <v>78</v>
      </c>
      <c r="AI34" s="89" t="s">
        <v>78</v>
      </c>
      <c r="AJ34" s="102"/>
      <c r="AK34" s="103"/>
      <c r="AL34" s="104"/>
      <c r="AM34" s="105" t="s">
        <v>113</v>
      </c>
      <c r="AN34" s="106"/>
      <c r="AO34" s="112" t="s">
        <v>113</v>
      </c>
      <c r="AP34" s="118"/>
      <c r="AQ34" s="119"/>
      <c r="AR34" s="107" t="s">
        <v>113</v>
      </c>
      <c r="AS34" s="108"/>
      <c r="AT34" s="109" t="s">
        <v>113</v>
      </c>
      <c r="AU34" s="110"/>
      <c r="AV34" s="113"/>
      <c r="AW34" s="114"/>
      <c r="AX34" s="115"/>
      <c r="AY34" s="116"/>
    </row>
    <row r="35" spans="1:51" ht="39.75" customHeight="1">
      <c r="A35" s="46">
        <v>29</v>
      </c>
      <c r="B35" s="46" t="s">
        <v>932</v>
      </c>
      <c r="C35" s="100">
        <v>42439</v>
      </c>
      <c r="D35" s="46" t="s">
        <v>85</v>
      </c>
      <c r="E35" s="46" t="s">
        <v>66</v>
      </c>
      <c r="F35" s="46" t="s">
        <v>1098</v>
      </c>
      <c r="G35" s="46" t="s">
        <v>1099</v>
      </c>
      <c r="H35" s="100">
        <v>41563</v>
      </c>
      <c r="I35" s="46" t="s">
        <v>1100</v>
      </c>
      <c r="J35" s="46" t="s">
        <v>119</v>
      </c>
      <c r="K35" s="111" t="s">
        <v>1101</v>
      </c>
      <c r="L35" s="101" t="s">
        <v>124</v>
      </c>
      <c r="M35" s="89">
        <v>557693913</v>
      </c>
      <c r="N35" s="89">
        <v>771579958.63999999</v>
      </c>
      <c r="O35" s="89">
        <v>42051816600</v>
      </c>
      <c r="P35" s="89" t="s">
        <v>78</v>
      </c>
      <c r="Q35" s="89">
        <v>44683372.759999998</v>
      </c>
      <c r="R35" s="89" t="s">
        <v>78</v>
      </c>
      <c r="S35" s="89">
        <v>4963503900</v>
      </c>
      <c r="T35" s="89" t="s">
        <v>78</v>
      </c>
      <c r="U35" s="89">
        <v>46163813.619999997</v>
      </c>
      <c r="V35" s="89" t="s">
        <v>78</v>
      </c>
      <c r="W35" s="89">
        <v>5638463600</v>
      </c>
      <c r="X35" s="89" t="s">
        <v>78</v>
      </c>
      <c r="Y35" s="89">
        <v>47787916.219999999</v>
      </c>
      <c r="Z35" s="89" t="s">
        <v>78</v>
      </c>
      <c r="AA35" s="89">
        <v>6662500100</v>
      </c>
      <c r="AB35" s="89">
        <v>50000000</v>
      </c>
      <c r="AC35" s="89">
        <v>172268816.16999999</v>
      </c>
      <c r="AD35" s="89" t="s">
        <v>78</v>
      </c>
      <c r="AE35" s="89">
        <v>7946691700</v>
      </c>
      <c r="AF35" s="89">
        <v>50000000</v>
      </c>
      <c r="AG35" s="89">
        <v>198423816.16999999</v>
      </c>
      <c r="AH35" s="89" t="s">
        <v>78</v>
      </c>
      <c r="AI35" s="89">
        <v>8098636300</v>
      </c>
      <c r="AJ35" s="102" t="s">
        <v>113</v>
      </c>
      <c r="AK35" s="103"/>
      <c r="AL35" s="104"/>
      <c r="AM35" s="105" t="s">
        <v>113</v>
      </c>
      <c r="AN35" s="106"/>
      <c r="AO35" s="112"/>
      <c r="AP35" s="118"/>
      <c r="AQ35" s="119"/>
      <c r="AR35" s="107" t="s">
        <v>113</v>
      </c>
      <c r="AS35" s="108"/>
      <c r="AT35" s="109"/>
      <c r="AU35" s="110"/>
      <c r="AV35" s="113" t="s">
        <v>113</v>
      </c>
      <c r="AW35" s="114" t="s">
        <v>113</v>
      </c>
      <c r="AX35" s="115"/>
      <c r="AY35" s="116"/>
    </row>
    <row r="36" spans="1:51" ht="39.75" customHeight="1">
      <c r="A36" s="46">
        <v>30</v>
      </c>
      <c r="B36" s="46" t="s">
        <v>932</v>
      </c>
      <c r="C36" s="100">
        <v>42439</v>
      </c>
      <c r="D36" s="46" t="s">
        <v>85</v>
      </c>
      <c r="E36" s="46" t="s">
        <v>66</v>
      </c>
      <c r="F36" s="46" t="s">
        <v>1102</v>
      </c>
      <c r="G36" s="46" t="s">
        <v>1099</v>
      </c>
      <c r="H36" s="100">
        <v>41563</v>
      </c>
      <c r="I36" s="46" t="s">
        <v>1100</v>
      </c>
      <c r="J36" s="46" t="s">
        <v>119</v>
      </c>
      <c r="K36" s="111" t="s">
        <v>1101</v>
      </c>
      <c r="L36" s="101" t="s">
        <v>124</v>
      </c>
      <c r="M36" s="89" t="s">
        <v>78</v>
      </c>
      <c r="N36" s="89">
        <v>1836689951.95</v>
      </c>
      <c r="O36" s="89">
        <v>2000000000</v>
      </c>
      <c r="P36" s="89" t="s">
        <v>78</v>
      </c>
      <c r="Q36" s="89">
        <v>182260533.58000001</v>
      </c>
      <c r="R36" s="89" t="s">
        <v>78</v>
      </c>
      <c r="S36" s="89">
        <v>150000000</v>
      </c>
      <c r="T36" s="89" t="s">
        <v>78</v>
      </c>
      <c r="U36" s="89">
        <v>170714324.34999999</v>
      </c>
      <c r="V36" s="89" t="s">
        <v>78</v>
      </c>
      <c r="W36" s="89">
        <v>370000000</v>
      </c>
      <c r="X36" s="89" t="s">
        <v>78</v>
      </c>
      <c r="Y36" s="89">
        <v>167417059.33000001</v>
      </c>
      <c r="Z36" s="89" t="s">
        <v>78</v>
      </c>
      <c r="AA36" s="89">
        <v>380000000</v>
      </c>
      <c r="AB36" s="89" t="s">
        <v>78</v>
      </c>
      <c r="AC36" s="89">
        <v>407085067.50999999</v>
      </c>
      <c r="AD36" s="89" t="s">
        <v>78</v>
      </c>
      <c r="AE36" s="89">
        <v>400000000</v>
      </c>
      <c r="AF36" s="89" t="s">
        <v>78</v>
      </c>
      <c r="AG36" s="89">
        <v>407085067.50999999</v>
      </c>
      <c r="AH36" s="89" t="s">
        <v>78</v>
      </c>
      <c r="AI36" s="89">
        <v>400000000</v>
      </c>
      <c r="AJ36" s="102"/>
      <c r="AK36" s="103"/>
      <c r="AL36" s="104"/>
      <c r="AM36" s="105"/>
      <c r="AN36" s="106"/>
      <c r="AO36" s="112"/>
      <c r="AP36" s="118"/>
      <c r="AQ36" s="119"/>
      <c r="AR36" s="107"/>
      <c r="AS36" s="108"/>
      <c r="AT36" s="109"/>
      <c r="AU36" s="110"/>
      <c r="AV36" s="113"/>
      <c r="AW36" s="114"/>
      <c r="AX36" s="115"/>
      <c r="AY36" s="116"/>
    </row>
    <row r="37" spans="1:51" ht="39.75" customHeight="1">
      <c r="A37" s="46">
        <v>31</v>
      </c>
      <c r="B37" s="46" t="s">
        <v>932</v>
      </c>
      <c r="C37" s="100">
        <v>42439</v>
      </c>
      <c r="D37" s="46" t="s">
        <v>85</v>
      </c>
      <c r="E37" s="46" t="s">
        <v>66</v>
      </c>
      <c r="F37" s="46" t="s">
        <v>1103</v>
      </c>
      <c r="G37" s="46" t="s">
        <v>1099</v>
      </c>
      <c r="H37" s="100">
        <v>41563</v>
      </c>
      <c r="I37" s="46" t="s">
        <v>1100</v>
      </c>
      <c r="J37" s="46" t="s">
        <v>118</v>
      </c>
      <c r="K37" s="111" t="s">
        <v>1101</v>
      </c>
      <c r="L37" s="101" t="s">
        <v>124</v>
      </c>
      <c r="M37" s="89" t="s">
        <v>78</v>
      </c>
      <c r="N37" s="89">
        <v>101781346.84999999</v>
      </c>
      <c r="O37" s="89">
        <v>236651000</v>
      </c>
      <c r="P37" s="89" t="s">
        <v>78</v>
      </c>
      <c r="Q37" s="89">
        <v>4611346.8499999996</v>
      </c>
      <c r="R37" s="89" t="s">
        <v>78</v>
      </c>
      <c r="S37" s="89">
        <v>13100000</v>
      </c>
      <c r="T37" s="89" t="s">
        <v>78</v>
      </c>
      <c r="U37" s="89">
        <v>10200000</v>
      </c>
      <c r="V37" s="89" t="s">
        <v>78</v>
      </c>
      <c r="W37" s="89">
        <v>22900000</v>
      </c>
      <c r="X37" s="89" t="s">
        <v>78</v>
      </c>
      <c r="Y37" s="89">
        <v>200000</v>
      </c>
      <c r="Z37" s="89" t="s">
        <v>78</v>
      </c>
      <c r="AA37" s="89">
        <v>2500000</v>
      </c>
      <c r="AB37" s="89" t="s">
        <v>78</v>
      </c>
      <c r="AC37" s="89">
        <v>40060000</v>
      </c>
      <c r="AD37" s="89" t="s">
        <v>78</v>
      </c>
      <c r="AE37" s="89">
        <v>84675000</v>
      </c>
      <c r="AF37" s="89" t="s">
        <v>78</v>
      </c>
      <c r="AG37" s="89">
        <v>43710000</v>
      </c>
      <c r="AH37" s="89" t="s">
        <v>78</v>
      </c>
      <c r="AI37" s="89">
        <v>102776000</v>
      </c>
      <c r="AJ37" s="102"/>
      <c r="AK37" s="103"/>
      <c r="AL37" s="104"/>
      <c r="AM37" s="105"/>
      <c r="AN37" s="106"/>
      <c r="AO37" s="112"/>
      <c r="AP37" s="118"/>
      <c r="AQ37" s="119" t="s">
        <v>113</v>
      </c>
      <c r="AR37" s="107" t="s">
        <v>113</v>
      </c>
      <c r="AS37" s="108"/>
      <c r="AT37" s="109"/>
      <c r="AU37" s="110"/>
      <c r="AV37" s="113"/>
      <c r="AW37" s="114"/>
      <c r="AX37" s="115"/>
      <c r="AY37" s="116"/>
    </row>
    <row r="38" spans="1:51" ht="39.75" customHeight="1">
      <c r="A38" s="46">
        <v>32</v>
      </c>
      <c r="B38" s="46" t="s">
        <v>942</v>
      </c>
      <c r="C38" s="100">
        <v>42439</v>
      </c>
      <c r="D38" s="46" t="s">
        <v>85</v>
      </c>
      <c r="E38" s="46" t="s">
        <v>66</v>
      </c>
      <c r="F38" s="46" t="s">
        <v>123</v>
      </c>
      <c r="G38" s="46" t="s">
        <v>1104</v>
      </c>
      <c r="H38" s="100">
        <v>41425</v>
      </c>
      <c r="I38" s="46" t="s">
        <v>1105</v>
      </c>
      <c r="J38" s="46" t="s">
        <v>119</v>
      </c>
      <c r="K38" s="111" t="s">
        <v>1106</v>
      </c>
      <c r="L38" s="101" t="s">
        <v>76</v>
      </c>
      <c r="M38" s="89" t="s">
        <v>78</v>
      </c>
      <c r="N38" s="89">
        <v>116966</v>
      </c>
      <c r="O38" s="89">
        <v>190745130</v>
      </c>
      <c r="P38" s="89" t="s">
        <v>78</v>
      </c>
      <c r="Q38" s="89">
        <v>1000</v>
      </c>
      <c r="R38" s="89" t="s">
        <v>78</v>
      </c>
      <c r="S38" s="89">
        <v>21105590</v>
      </c>
      <c r="T38" s="89" t="s">
        <v>78</v>
      </c>
      <c r="U38" s="89">
        <v>1000</v>
      </c>
      <c r="V38" s="89" t="s">
        <v>78</v>
      </c>
      <c r="W38" s="89">
        <v>26173690</v>
      </c>
      <c r="X38" s="89" t="s">
        <v>78</v>
      </c>
      <c r="Y38" s="89">
        <v>24900</v>
      </c>
      <c r="Z38" s="89" t="s">
        <v>78</v>
      </c>
      <c r="AA38" s="89">
        <v>19897620</v>
      </c>
      <c r="AB38" s="89" t="s">
        <v>78</v>
      </c>
      <c r="AC38" s="89">
        <v>24900</v>
      </c>
      <c r="AD38" s="89" t="s">
        <v>78</v>
      </c>
      <c r="AE38" s="89">
        <v>20679840</v>
      </c>
      <c r="AF38" s="89" t="s">
        <v>78</v>
      </c>
      <c r="AG38" s="89">
        <v>24900</v>
      </c>
      <c r="AH38" s="89" t="s">
        <v>78</v>
      </c>
      <c r="AI38" s="89">
        <v>18644480</v>
      </c>
      <c r="AJ38" s="102" t="s">
        <v>113</v>
      </c>
      <c r="AK38" s="103"/>
      <c r="AL38" s="104" t="s">
        <v>113</v>
      </c>
      <c r="AM38" s="105"/>
      <c r="AN38" s="106"/>
      <c r="AO38" s="112"/>
      <c r="AP38" s="118"/>
      <c r="AQ38" s="119"/>
      <c r="AR38" s="107"/>
      <c r="AS38" s="108"/>
      <c r="AT38" s="109" t="s">
        <v>113</v>
      </c>
      <c r="AU38" s="110"/>
      <c r="AV38" s="113"/>
      <c r="AW38" s="114" t="s">
        <v>113</v>
      </c>
      <c r="AX38" s="115"/>
      <c r="AY38" s="116"/>
    </row>
    <row r="39" spans="1:51" ht="39.75" customHeight="1">
      <c r="A39" s="46">
        <v>33</v>
      </c>
      <c r="B39" s="46" t="s">
        <v>942</v>
      </c>
      <c r="C39" s="100">
        <v>42439</v>
      </c>
      <c r="D39" s="46" t="s">
        <v>85</v>
      </c>
      <c r="E39" s="46" t="s">
        <v>66</v>
      </c>
      <c r="F39" s="46" t="s">
        <v>1107</v>
      </c>
      <c r="G39" s="46" t="s">
        <v>1104</v>
      </c>
      <c r="H39" s="100">
        <v>41425</v>
      </c>
      <c r="I39" s="46" t="s">
        <v>1105</v>
      </c>
      <c r="J39" s="46" t="s">
        <v>119</v>
      </c>
      <c r="K39" s="111" t="s">
        <v>1106</v>
      </c>
      <c r="L39" s="101" t="s">
        <v>76</v>
      </c>
      <c r="M39" s="89">
        <v>1724875</v>
      </c>
      <c r="N39" s="89">
        <f>2259812.9+125787.2</f>
        <v>2385600.1</v>
      </c>
      <c r="O39" s="89">
        <v>40103100</v>
      </c>
      <c r="P39" s="89">
        <v>265000</v>
      </c>
      <c r="Q39" s="89">
        <v>126301.7</v>
      </c>
      <c r="R39" s="89">
        <v>3666</v>
      </c>
      <c r="S39" s="89">
        <v>7181000</v>
      </c>
      <c r="T39" s="89">
        <v>135000</v>
      </c>
      <c r="U39" s="89">
        <v>66551.399999999994</v>
      </c>
      <c r="V39" s="89" t="s">
        <v>78</v>
      </c>
      <c r="W39" s="89">
        <v>7454600</v>
      </c>
      <c r="X39" s="89" t="s">
        <v>78</v>
      </c>
      <c r="Y39" s="89">
        <v>1266099.3999999999</v>
      </c>
      <c r="Z39" s="89">
        <v>104820</v>
      </c>
      <c r="AA39" s="89">
        <v>5641000</v>
      </c>
      <c r="AB39" s="89" t="s">
        <v>78</v>
      </c>
      <c r="AC39" s="89">
        <v>8169.4</v>
      </c>
      <c r="AD39" s="89" t="s">
        <v>78</v>
      </c>
      <c r="AE39" s="89">
        <v>4253000</v>
      </c>
      <c r="AF39" s="89" t="s">
        <v>78</v>
      </c>
      <c r="AG39" s="89">
        <v>8169.4</v>
      </c>
      <c r="AH39" s="89" t="s">
        <v>78</v>
      </c>
      <c r="AI39" s="89">
        <v>3858000</v>
      </c>
      <c r="AJ39" s="102"/>
      <c r="AK39" s="103"/>
      <c r="AL39" s="104"/>
      <c r="AM39" s="105"/>
      <c r="AN39" s="106"/>
      <c r="AO39" s="112"/>
      <c r="AP39" s="118"/>
      <c r="AQ39" s="119"/>
      <c r="AR39" s="107"/>
      <c r="AS39" s="108"/>
      <c r="AT39" s="109"/>
      <c r="AU39" s="110"/>
      <c r="AV39" s="113"/>
      <c r="AW39" s="114"/>
      <c r="AX39" s="115"/>
      <c r="AY39" s="116"/>
    </row>
    <row r="40" spans="1:51" ht="39.75" customHeight="1">
      <c r="A40" s="46">
        <v>34</v>
      </c>
      <c r="B40" s="46" t="s">
        <v>942</v>
      </c>
      <c r="C40" s="100">
        <v>42439</v>
      </c>
      <c r="D40" s="46" t="s">
        <v>85</v>
      </c>
      <c r="E40" s="46" t="s">
        <v>66</v>
      </c>
      <c r="F40" s="46" t="s">
        <v>1108</v>
      </c>
      <c r="G40" s="46" t="s">
        <v>1004</v>
      </c>
      <c r="H40" s="100">
        <v>41361</v>
      </c>
      <c r="I40" s="46" t="s">
        <v>1005</v>
      </c>
      <c r="J40" s="46" t="s">
        <v>945</v>
      </c>
      <c r="K40" s="111" t="s">
        <v>1006</v>
      </c>
      <c r="L40" s="101" t="s">
        <v>518</v>
      </c>
      <c r="M40" s="89">
        <v>1181.00387402</v>
      </c>
      <c r="N40" s="89">
        <f>552.6754+136.8</f>
        <v>689.47540000000004</v>
      </c>
      <c r="O40" s="89">
        <v>261.31779999999998</v>
      </c>
      <c r="P40" s="89" t="s">
        <v>78</v>
      </c>
      <c r="Q40" s="89" t="s">
        <v>78</v>
      </c>
      <c r="R40" s="89">
        <v>19.100000000000001</v>
      </c>
      <c r="S40" s="89" t="s">
        <v>78</v>
      </c>
      <c r="T40" s="89" t="s">
        <v>78</v>
      </c>
      <c r="U40" s="89" t="s">
        <v>78</v>
      </c>
      <c r="V40" s="89">
        <v>19.5</v>
      </c>
      <c r="W40" s="89" t="s">
        <v>78</v>
      </c>
      <c r="X40" s="89">
        <v>166</v>
      </c>
      <c r="Y40" s="89">
        <v>87.03</v>
      </c>
      <c r="Z40" s="89">
        <v>19.899999999999999</v>
      </c>
      <c r="AA40" s="89" t="s">
        <v>78</v>
      </c>
      <c r="AB40" s="89">
        <v>166</v>
      </c>
      <c r="AC40" s="89">
        <v>87.03</v>
      </c>
      <c r="AD40" s="89">
        <v>20.3</v>
      </c>
      <c r="AE40" s="89" t="s">
        <v>78</v>
      </c>
      <c r="AF40" s="89">
        <v>166</v>
      </c>
      <c r="AG40" s="89">
        <v>87.03</v>
      </c>
      <c r="AH40" s="89">
        <v>20.7</v>
      </c>
      <c r="AI40" s="89" t="s">
        <v>78</v>
      </c>
      <c r="AJ40" s="102" t="s">
        <v>113</v>
      </c>
      <c r="AK40" s="103"/>
      <c r="AL40" s="104"/>
      <c r="AM40" s="105" t="s">
        <v>113</v>
      </c>
      <c r="AN40" s="106"/>
      <c r="AO40" s="112" t="s">
        <v>113</v>
      </c>
      <c r="AP40" s="118"/>
      <c r="AQ40" s="119"/>
      <c r="AR40" s="107" t="s">
        <v>113</v>
      </c>
      <c r="AS40" s="108"/>
      <c r="AT40" s="109"/>
      <c r="AU40" s="110"/>
      <c r="AV40" s="113"/>
      <c r="AW40" s="114"/>
      <c r="AX40" s="115"/>
      <c r="AY40" s="116"/>
    </row>
    <row r="41" spans="1:51" ht="39.75" customHeight="1">
      <c r="A41" s="46">
        <v>35</v>
      </c>
      <c r="B41" s="46" t="s">
        <v>954</v>
      </c>
      <c r="C41" s="100">
        <v>42445</v>
      </c>
      <c r="D41" s="46" t="s">
        <v>85</v>
      </c>
      <c r="E41" s="46" t="s">
        <v>66</v>
      </c>
      <c r="F41" s="46" t="s">
        <v>1109</v>
      </c>
      <c r="G41" s="46" t="s">
        <v>1008</v>
      </c>
      <c r="H41" s="100">
        <v>41528</v>
      </c>
      <c r="I41" s="46" t="s">
        <v>1009</v>
      </c>
      <c r="J41" s="46" t="s">
        <v>1063</v>
      </c>
      <c r="K41" s="111" t="s">
        <v>1011</v>
      </c>
      <c r="L41" s="101" t="s">
        <v>76</v>
      </c>
      <c r="M41" s="89" t="s">
        <v>78</v>
      </c>
      <c r="N41" s="89">
        <v>2506660.53027</v>
      </c>
      <c r="O41" s="89" t="s">
        <v>78</v>
      </c>
      <c r="P41" s="89" t="s">
        <v>78</v>
      </c>
      <c r="Q41" s="89">
        <v>126471.9</v>
      </c>
      <c r="R41" s="89" t="s">
        <v>78</v>
      </c>
      <c r="S41" s="89" t="s">
        <v>78</v>
      </c>
      <c r="T41" s="89" t="s">
        <v>78</v>
      </c>
      <c r="U41" s="89">
        <v>173824.5</v>
      </c>
      <c r="V41" s="89" t="s">
        <v>78</v>
      </c>
      <c r="W41" s="89" t="s">
        <v>78</v>
      </c>
      <c r="X41" s="89" t="s">
        <v>78</v>
      </c>
      <c r="Y41" s="89">
        <v>1976147.7</v>
      </c>
      <c r="Z41" s="89" t="s">
        <v>78</v>
      </c>
      <c r="AA41" s="89" t="s">
        <v>78</v>
      </c>
      <c r="AB41" s="89" t="s">
        <v>78</v>
      </c>
      <c r="AC41" s="89" t="s">
        <v>78</v>
      </c>
      <c r="AD41" s="89" t="s">
        <v>78</v>
      </c>
      <c r="AE41" s="89" t="s">
        <v>78</v>
      </c>
      <c r="AF41" s="89" t="s">
        <v>78</v>
      </c>
      <c r="AG41" s="89" t="s">
        <v>78</v>
      </c>
      <c r="AH41" s="89" t="s">
        <v>78</v>
      </c>
      <c r="AI41" s="89" t="s">
        <v>78</v>
      </c>
      <c r="AJ41" s="102" t="s">
        <v>113</v>
      </c>
      <c r="AK41" s="103"/>
      <c r="AL41" s="104"/>
      <c r="AM41" s="105"/>
      <c r="AN41" s="106"/>
      <c r="AO41" s="112"/>
      <c r="AP41" s="118"/>
      <c r="AQ41" s="119"/>
      <c r="AR41" s="107"/>
      <c r="AS41" s="108"/>
      <c r="AT41" s="109"/>
      <c r="AU41" s="110"/>
      <c r="AV41" s="113"/>
      <c r="AW41" s="114"/>
      <c r="AX41" s="115"/>
      <c r="AY41" s="116"/>
    </row>
    <row r="42" spans="1:51" ht="39.75" customHeight="1">
      <c r="A42" s="46">
        <v>36</v>
      </c>
      <c r="B42" s="46" t="s">
        <v>954</v>
      </c>
      <c r="C42" s="100">
        <v>42445</v>
      </c>
      <c r="D42" s="46" t="s">
        <v>85</v>
      </c>
      <c r="E42" s="46" t="s">
        <v>66</v>
      </c>
      <c r="F42" s="46" t="s">
        <v>1110</v>
      </c>
      <c r="G42" s="46" t="s">
        <v>1008</v>
      </c>
      <c r="H42" s="100">
        <v>41528</v>
      </c>
      <c r="I42" s="46" t="s">
        <v>1009</v>
      </c>
      <c r="J42" s="46" t="s">
        <v>1063</v>
      </c>
      <c r="K42" s="111" t="s">
        <v>1011</v>
      </c>
      <c r="L42" s="101" t="s">
        <v>76</v>
      </c>
      <c r="M42" s="89" t="s">
        <v>78</v>
      </c>
      <c r="N42" s="89">
        <v>1473809.3</v>
      </c>
      <c r="O42" s="89" t="s">
        <v>78</v>
      </c>
      <c r="P42" s="89" t="s">
        <v>78</v>
      </c>
      <c r="Q42" s="89">
        <v>7105</v>
      </c>
      <c r="R42" s="89" t="s">
        <v>78</v>
      </c>
      <c r="S42" s="89" t="s">
        <v>78</v>
      </c>
      <c r="T42" s="89" t="s">
        <v>78</v>
      </c>
      <c r="U42" s="89">
        <v>7020</v>
      </c>
      <c r="V42" s="89" t="s">
        <v>78</v>
      </c>
      <c r="W42" s="89" t="s">
        <v>78</v>
      </c>
      <c r="X42" s="89" t="s">
        <v>78</v>
      </c>
      <c r="Y42" s="89">
        <v>1352384.3</v>
      </c>
      <c r="Z42" s="89" t="s">
        <v>78</v>
      </c>
      <c r="AA42" s="89" t="s">
        <v>78</v>
      </c>
      <c r="AB42" s="89" t="s">
        <v>78</v>
      </c>
      <c r="AC42" s="89" t="s">
        <v>78</v>
      </c>
      <c r="AD42" s="89" t="s">
        <v>78</v>
      </c>
      <c r="AE42" s="89" t="s">
        <v>78</v>
      </c>
      <c r="AF42" s="89" t="s">
        <v>78</v>
      </c>
      <c r="AG42" s="89" t="s">
        <v>78</v>
      </c>
      <c r="AH42" s="89" t="s">
        <v>78</v>
      </c>
      <c r="AI42" s="89" t="s">
        <v>78</v>
      </c>
      <c r="AJ42" s="102"/>
      <c r="AK42" s="103"/>
      <c r="AL42" s="104"/>
      <c r="AM42" s="105"/>
      <c r="AN42" s="106"/>
      <c r="AO42" s="112" t="s">
        <v>113</v>
      </c>
      <c r="AP42" s="118"/>
      <c r="AQ42" s="119"/>
      <c r="AR42" s="107"/>
      <c r="AS42" s="108"/>
      <c r="AT42" s="109"/>
      <c r="AU42" s="110"/>
      <c r="AV42" s="113"/>
      <c r="AW42" s="114"/>
      <c r="AX42" s="115" t="s">
        <v>113</v>
      </c>
      <c r="AY42" s="116"/>
    </row>
    <row r="43" spans="1:51" ht="39.75" customHeight="1">
      <c r="A43" s="46">
        <v>37</v>
      </c>
      <c r="B43" s="46" t="s">
        <v>954</v>
      </c>
      <c r="C43" s="100">
        <v>42445</v>
      </c>
      <c r="D43" s="46" t="s">
        <v>85</v>
      </c>
      <c r="E43" s="46" t="s">
        <v>66</v>
      </c>
      <c r="F43" s="46" t="s">
        <v>1111</v>
      </c>
      <c r="G43" s="46" t="s">
        <v>1008</v>
      </c>
      <c r="H43" s="100">
        <v>41528</v>
      </c>
      <c r="I43" s="46" t="s">
        <v>1009</v>
      </c>
      <c r="J43" s="46" t="s">
        <v>1063</v>
      </c>
      <c r="K43" s="111" t="s">
        <v>1011</v>
      </c>
      <c r="L43" s="101" t="s">
        <v>76</v>
      </c>
      <c r="M43" s="89" t="s">
        <v>78</v>
      </c>
      <c r="N43" s="89">
        <v>581055.80000000005</v>
      </c>
      <c r="O43" s="89" t="s">
        <v>78</v>
      </c>
      <c r="P43" s="89" t="s">
        <v>78</v>
      </c>
      <c r="Q43" s="89">
        <v>60475.8</v>
      </c>
      <c r="R43" s="89" t="s">
        <v>78</v>
      </c>
      <c r="S43" s="89" t="s">
        <v>78</v>
      </c>
      <c r="T43" s="89" t="s">
        <v>78</v>
      </c>
      <c r="U43" s="89">
        <v>2155</v>
      </c>
      <c r="V43" s="89" t="s">
        <v>78</v>
      </c>
      <c r="W43" s="89" t="s">
        <v>78</v>
      </c>
      <c r="X43" s="89" t="s">
        <v>78</v>
      </c>
      <c r="Y43" s="89">
        <v>263867</v>
      </c>
      <c r="Z43" s="89" t="s">
        <v>78</v>
      </c>
      <c r="AA43" s="89" t="s">
        <v>78</v>
      </c>
      <c r="AB43" s="89" t="s">
        <v>78</v>
      </c>
      <c r="AC43" s="89" t="s">
        <v>78</v>
      </c>
      <c r="AD43" s="89" t="s">
        <v>78</v>
      </c>
      <c r="AE43" s="89" t="s">
        <v>78</v>
      </c>
      <c r="AF43" s="89" t="s">
        <v>78</v>
      </c>
      <c r="AG43" s="89" t="s">
        <v>78</v>
      </c>
      <c r="AH43" s="89" t="s">
        <v>78</v>
      </c>
      <c r="AI43" s="89" t="s">
        <v>78</v>
      </c>
      <c r="AJ43" s="102" t="s">
        <v>113</v>
      </c>
      <c r="AK43" s="103"/>
      <c r="AL43" s="104"/>
      <c r="AM43" s="105"/>
      <c r="AN43" s="106"/>
      <c r="AO43" s="112"/>
      <c r="AP43" s="118"/>
      <c r="AQ43" s="119"/>
      <c r="AR43" s="107"/>
      <c r="AS43" s="108"/>
      <c r="AT43" s="109"/>
      <c r="AU43" s="110"/>
      <c r="AV43" s="113"/>
      <c r="AW43" s="114"/>
      <c r="AX43" s="115"/>
      <c r="AY43" s="116"/>
    </row>
    <row r="44" spans="1:51" ht="39.75" customHeight="1">
      <c r="A44" s="46">
        <v>38</v>
      </c>
      <c r="B44" s="46" t="s">
        <v>954</v>
      </c>
      <c r="C44" s="100">
        <v>42445</v>
      </c>
      <c r="D44" s="46" t="s">
        <v>85</v>
      </c>
      <c r="E44" s="46" t="s">
        <v>66</v>
      </c>
      <c r="F44" s="46" t="s">
        <v>1112</v>
      </c>
      <c r="G44" s="46" t="s">
        <v>1008</v>
      </c>
      <c r="H44" s="100">
        <v>41528</v>
      </c>
      <c r="I44" s="46" t="s">
        <v>1009</v>
      </c>
      <c r="J44" s="46" t="s">
        <v>1063</v>
      </c>
      <c r="K44" s="111" t="s">
        <v>1011</v>
      </c>
      <c r="L44" s="101" t="s">
        <v>76</v>
      </c>
      <c r="M44" s="89">
        <v>147474.10092</v>
      </c>
      <c r="N44" s="89">
        <v>692850</v>
      </c>
      <c r="O44" s="89" t="s">
        <v>78</v>
      </c>
      <c r="P44" s="89" t="s">
        <v>78</v>
      </c>
      <c r="Q44" s="89">
        <v>4925</v>
      </c>
      <c r="R44" s="89" t="s">
        <v>78</v>
      </c>
      <c r="S44" s="89" t="s">
        <v>78</v>
      </c>
      <c r="T44" s="89" t="s">
        <v>78</v>
      </c>
      <c r="U44" s="89">
        <v>4865</v>
      </c>
      <c r="V44" s="89" t="s">
        <v>78</v>
      </c>
      <c r="W44" s="89" t="s">
        <v>78</v>
      </c>
      <c r="X44" s="89" t="s">
        <v>78</v>
      </c>
      <c r="Y44" s="89">
        <v>63136</v>
      </c>
      <c r="Z44" s="89" t="s">
        <v>78</v>
      </c>
      <c r="AA44" s="89" t="s">
        <v>78</v>
      </c>
      <c r="AB44" s="89" t="s">
        <v>78</v>
      </c>
      <c r="AC44" s="89" t="s">
        <v>78</v>
      </c>
      <c r="AD44" s="89" t="s">
        <v>78</v>
      </c>
      <c r="AE44" s="89" t="s">
        <v>78</v>
      </c>
      <c r="AF44" s="89" t="s">
        <v>78</v>
      </c>
      <c r="AG44" s="89" t="s">
        <v>78</v>
      </c>
      <c r="AH44" s="89" t="s">
        <v>78</v>
      </c>
      <c r="AI44" s="89" t="s">
        <v>78</v>
      </c>
      <c r="AJ44" s="102" t="s">
        <v>113</v>
      </c>
      <c r="AK44" s="103"/>
      <c r="AL44" s="104"/>
      <c r="AM44" s="105" t="s">
        <v>113</v>
      </c>
      <c r="AN44" s="106"/>
      <c r="AO44" s="112"/>
      <c r="AP44" s="118" t="s">
        <v>113</v>
      </c>
      <c r="AQ44" s="119"/>
      <c r="AR44" s="107" t="s">
        <v>113</v>
      </c>
      <c r="AS44" s="108"/>
      <c r="AT44" s="109"/>
      <c r="AU44" s="110"/>
      <c r="AV44" s="113"/>
      <c r="AW44" s="114"/>
      <c r="AX44" s="115"/>
      <c r="AY44" s="116"/>
    </row>
    <row r="45" spans="1:51" ht="39.75" customHeight="1">
      <c r="A45" s="46">
        <v>39</v>
      </c>
      <c r="B45" s="46" t="s">
        <v>1113</v>
      </c>
      <c r="C45" s="100">
        <v>42452</v>
      </c>
      <c r="D45" s="46" t="s">
        <v>85</v>
      </c>
      <c r="E45" s="46" t="s">
        <v>112</v>
      </c>
      <c r="F45" s="46" t="s">
        <v>1114</v>
      </c>
      <c r="G45" s="46" t="s">
        <v>1115</v>
      </c>
      <c r="H45" s="100">
        <v>41016</v>
      </c>
      <c r="I45" s="46" t="s">
        <v>1116</v>
      </c>
      <c r="J45" s="46" t="s">
        <v>1117</v>
      </c>
      <c r="K45" s="111" t="s">
        <v>1118</v>
      </c>
      <c r="L45" s="101" t="s">
        <v>518</v>
      </c>
      <c r="M45" s="89">
        <v>952.50037999999995</v>
      </c>
      <c r="N45" s="89">
        <f>1175.76833+320</f>
        <v>1495.7683300000001</v>
      </c>
      <c r="O45" s="89">
        <v>4926.6976000000004</v>
      </c>
      <c r="P45" s="89">
        <v>197.28038000000001</v>
      </c>
      <c r="Q45" s="89">
        <v>51.489719999999998</v>
      </c>
      <c r="R45" s="89">
        <v>40</v>
      </c>
      <c r="S45" s="89">
        <v>695</v>
      </c>
      <c r="T45" s="89">
        <v>143.80000000000001</v>
      </c>
      <c r="U45" s="89">
        <v>49.27628</v>
      </c>
      <c r="V45" s="89">
        <v>40</v>
      </c>
      <c r="W45" s="89">
        <v>695</v>
      </c>
      <c r="X45" s="89">
        <v>139.35</v>
      </c>
      <c r="Y45" s="89">
        <v>87.109570000000005</v>
      </c>
      <c r="Z45" s="89">
        <v>40</v>
      </c>
      <c r="AA45" s="89">
        <v>695</v>
      </c>
      <c r="AB45" s="89">
        <v>141</v>
      </c>
      <c r="AC45" s="89">
        <v>87.109570000000005</v>
      </c>
      <c r="AD45" s="89">
        <v>40</v>
      </c>
      <c r="AE45" s="89">
        <v>695</v>
      </c>
      <c r="AF45" s="89">
        <v>139.35</v>
      </c>
      <c r="AG45" s="89">
        <v>87.109570000000005</v>
      </c>
      <c r="AH45" s="89">
        <v>40</v>
      </c>
      <c r="AI45" s="89">
        <v>695</v>
      </c>
      <c r="AJ45" s="102"/>
      <c r="AK45" s="103"/>
      <c r="AL45" s="104"/>
      <c r="AM45" s="105" t="s">
        <v>113</v>
      </c>
      <c r="AN45" s="106"/>
      <c r="AO45" s="112"/>
      <c r="AP45" s="118"/>
      <c r="AQ45" s="119" t="s">
        <v>113</v>
      </c>
      <c r="AR45" s="107" t="s">
        <v>113</v>
      </c>
      <c r="AS45" s="108" t="s">
        <v>113</v>
      </c>
      <c r="AT45" s="109"/>
      <c r="AU45" s="110"/>
      <c r="AV45" s="113"/>
      <c r="AW45" s="114"/>
      <c r="AX45" s="115"/>
      <c r="AY45" s="116" t="s">
        <v>113</v>
      </c>
    </row>
    <row r="46" spans="1:51" ht="39.75" customHeight="1">
      <c r="A46" s="46">
        <v>40</v>
      </c>
      <c r="B46" s="46" t="s">
        <v>1113</v>
      </c>
      <c r="C46" s="100">
        <v>42452</v>
      </c>
      <c r="D46" s="46" t="s">
        <v>85</v>
      </c>
      <c r="E46" s="46" t="s">
        <v>112</v>
      </c>
      <c r="F46" s="46" t="s">
        <v>1119</v>
      </c>
      <c r="G46" s="46" t="s">
        <v>1120</v>
      </c>
      <c r="H46" s="100">
        <v>41086</v>
      </c>
      <c r="I46" s="46" t="s">
        <v>1121</v>
      </c>
      <c r="J46" s="46" t="s">
        <v>1122</v>
      </c>
      <c r="K46" s="111" t="s">
        <v>1123</v>
      </c>
      <c r="L46" s="101" t="s">
        <v>518</v>
      </c>
      <c r="M46" s="89">
        <v>707.64</v>
      </c>
      <c r="N46" s="89">
        <v>397.61</v>
      </c>
      <c r="O46" s="89" t="s">
        <v>78</v>
      </c>
      <c r="P46" s="89">
        <v>204.92</v>
      </c>
      <c r="Q46" s="89">
        <v>25.4</v>
      </c>
      <c r="R46" s="89" t="s">
        <v>78</v>
      </c>
      <c r="S46" s="89" t="s">
        <v>78</v>
      </c>
      <c r="T46" s="89">
        <v>163.68</v>
      </c>
      <c r="U46" s="89">
        <v>27.04</v>
      </c>
      <c r="V46" s="89" t="s">
        <v>78</v>
      </c>
      <c r="W46" s="89" t="s">
        <v>78</v>
      </c>
      <c r="X46" s="89">
        <v>63.68</v>
      </c>
      <c r="Y46" s="89">
        <v>43.75</v>
      </c>
      <c r="Z46" s="89" t="s">
        <v>78</v>
      </c>
      <c r="AA46" s="89" t="s">
        <v>78</v>
      </c>
      <c r="AB46" s="89">
        <v>63.68</v>
      </c>
      <c r="AC46" s="89">
        <v>43.75</v>
      </c>
      <c r="AD46" s="89" t="s">
        <v>78</v>
      </c>
      <c r="AE46" s="89" t="s">
        <v>78</v>
      </c>
      <c r="AF46" s="89">
        <v>63.68</v>
      </c>
      <c r="AG46" s="89">
        <v>43.75</v>
      </c>
      <c r="AH46" s="89" t="s">
        <v>78</v>
      </c>
      <c r="AI46" s="89" t="s">
        <v>78</v>
      </c>
      <c r="AJ46" s="102"/>
      <c r="AK46" s="103"/>
      <c r="AL46" s="104"/>
      <c r="AM46" s="105"/>
      <c r="AN46" s="106"/>
      <c r="AO46" s="112"/>
      <c r="AP46" s="118"/>
      <c r="AQ46" s="119"/>
      <c r="AR46" s="107"/>
      <c r="AS46" s="108"/>
      <c r="AT46" s="109"/>
      <c r="AU46" s="110"/>
      <c r="AV46" s="113"/>
      <c r="AW46" s="114"/>
      <c r="AX46" s="115"/>
      <c r="AY46" s="116"/>
    </row>
    <row r="47" spans="1:51" ht="39.75" customHeight="1">
      <c r="A47" s="46">
        <v>41</v>
      </c>
      <c r="B47" s="46" t="s">
        <v>1113</v>
      </c>
      <c r="C47" s="100">
        <v>42452</v>
      </c>
      <c r="D47" s="46" t="s">
        <v>85</v>
      </c>
      <c r="E47" s="46" t="s">
        <v>112</v>
      </c>
      <c r="F47" s="46" t="s">
        <v>1124</v>
      </c>
      <c r="G47" s="46" t="s">
        <v>1125</v>
      </c>
      <c r="H47" s="100">
        <v>41992</v>
      </c>
      <c r="I47" s="46" t="s">
        <v>1116</v>
      </c>
      <c r="J47" s="46" t="s">
        <v>118</v>
      </c>
      <c r="K47" s="111" t="s">
        <v>1126</v>
      </c>
      <c r="L47" s="101" t="s">
        <v>518</v>
      </c>
      <c r="M47" s="89">
        <v>1800</v>
      </c>
      <c r="N47" s="89">
        <v>1241.8</v>
      </c>
      <c r="O47" s="89">
        <v>28500</v>
      </c>
      <c r="P47" s="89">
        <v>330</v>
      </c>
      <c r="Q47" s="89">
        <v>152.34</v>
      </c>
      <c r="R47" s="89" t="s">
        <v>78</v>
      </c>
      <c r="S47" s="89">
        <v>9500</v>
      </c>
      <c r="T47" s="89">
        <v>700</v>
      </c>
      <c r="U47" s="89">
        <v>31.15</v>
      </c>
      <c r="V47" s="89" t="s">
        <v>78</v>
      </c>
      <c r="W47" s="89">
        <v>8000</v>
      </c>
      <c r="X47" s="89" t="s">
        <v>78</v>
      </c>
      <c r="Y47" s="89">
        <v>344.03</v>
      </c>
      <c r="Z47" s="89" t="s">
        <v>78</v>
      </c>
      <c r="AA47" s="89">
        <v>4000</v>
      </c>
      <c r="AB47" s="89" t="s">
        <v>78</v>
      </c>
      <c r="AC47" s="89">
        <v>344.03</v>
      </c>
      <c r="AD47" s="89" t="s">
        <v>78</v>
      </c>
      <c r="AE47" s="89">
        <v>2000</v>
      </c>
      <c r="AF47" s="89" t="s">
        <v>78</v>
      </c>
      <c r="AG47" s="89">
        <v>202.03</v>
      </c>
      <c r="AH47" s="89" t="s">
        <v>78</v>
      </c>
      <c r="AI47" s="89">
        <v>1000</v>
      </c>
      <c r="AJ47" s="102"/>
      <c r="AK47" s="103"/>
      <c r="AL47" s="104"/>
      <c r="AM47" s="105"/>
      <c r="AN47" s="106"/>
      <c r="AO47" s="112"/>
      <c r="AP47" s="118"/>
      <c r="AQ47" s="119"/>
      <c r="AR47" s="107"/>
      <c r="AS47" s="108"/>
      <c r="AT47" s="109"/>
      <c r="AU47" s="110"/>
      <c r="AV47" s="113"/>
      <c r="AW47" s="114"/>
      <c r="AX47" s="115"/>
      <c r="AY47" s="116"/>
    </row>
    <row r="48" spans="1:51" ht="39.75" customHeight="1">
      <c r="A48" s="46">
        <v>42</v>
      </c>
      <c r="B48" s="46" t="s">
        <v>797</v>
      </c>
      <c r="C48" s="100">
        <v>42458</v>
      </c>
      <c r="D48" s="46" t="s">
        <v>85</v>
      </c>
      <c r="E48" s="46" t="s">
        <v>66</v>
      </c>
      <c r="F48" s="46" t="s">
        <v>1127</v>
      </c>
      <c r="G48" s="46" t="s">
        <v>1128</v>
      </c>
      <c r="H48" s="100">
        <v>41578</v>
      </c>
      <c r="I48" s="46" t="s">
        <v>1129</v>
      </c>
      <c r="J48" s="46" t="s">
        <v>133</v>
      </c>
      <c r="K48" s="111" t="s">
        <v>1130</v>
      </c>
      <c r="L48" s="101" t="s">
        <v>76</v>
      </c>
      <c r="M48" s="89">
        <v>3109681.1430299999</v>
      </c>
      <c r="N48" s="89">
        <v>1719490.193</v>
      </c>
      <c r="O48" s="89" t="s">
        <v>78</v>
      </c>
      <c r="P48" s="89" t="s">
        <v>78</v>
      </c>
      <c r="Q48" s="89">
        <v>500000</v>
      </c>
      <c r="R48" s="89" t="s">
        <v>78</v>
      </c>
      <c r="S48" s="89" t="s">
        <v>78</v>
      </c>
      <c r="T48" s="89" t="s">
        <v>78</v>
      </c>
      <c r="U48" s="89" t="s">
        <v>78</v>
      </c>
      <c r="V48" s="89" t="s">
        <v>78</v>
      </c>
      <c r="W48" s="89" t="s">
        <v>78</v>
      </c>
      <c r="X48" s="89" t="s">
        <v>78</v>
      </c>
      <c r="Y48" s="89" t="s">
        <v>78</v>
      </c>
      <c r="Z48" s="89" t="s">
        <v>78</v>
      </c>
      <c r="AA48" s="89" t="s">
        <v>78</v>
      </c>
      <c r="AB48" s="89" t="s">
        <v>78</v>
      </c>
      <c r="AC48" s="89" t="s">
        <v>78</v>
      </c>
      <c r="AD48" s="89" t="s">
        <v>78</v>
      </c>
      <c r="AE48" s="89" t="s">
        <v>78</v>
      </c>
      <c r="AF48" s="89" t="s">
        <v>78</v>
      </c>
      <c r="AG48" s="89" t="s">
        <v>78</v>
      </c>
      <c r="AH48" s="89" t="s">
        <v>78</v>
      </c>
      <c r="AI48" s="89" t="s">
        <v>78</v>
      </c>
      <c r="AJ48" s="102" t="s">
        <v>113</v>
      </c>
      <c r="AK48" s="103"/>
      <c r="AL48" s="104"/>
      <c r="AM48" s="105" t="s">
        <v>113</v>
      </c>
      <c r="AN48" s="106"/>
      <c r="AO48" s="112" t="s">
        <v>113</v>
      </c>
      <c r="AP48" s="118"/>
      <c r="AQ48" s="119"/>
      <c r="AR48" s="107" t="s">
        <v>113</v>
      </c>
      <c r="AS48" s="108" t="s">
        <v>113</v>
      </c>
      <c r="AT48" s="109"/>
      <c r="AU48" s="110"/>
      <c r="AV48" s="113"/>
      <c r="AW48" s="114"/>
      <c r="AX48" s="115"/>
      <c r="AY48" s="116"/>
    </row>
    <row r="49" spans="1:51" ht="39.75" customHeight="1">
      <c r="A49" s="46">
        <v>43</v>
      </c>
      <c r="B49" s="46" t="s">
        <v>797</v>
      </c>
      <c r="C49" s="100">
        <v>42458</v>
      </c>
      <c r="D49" s="46" t="s">
        <v>85</v>
      </c>
      <c r="E49" s="46" t="s">
        <v>66</v>
      </c>
      <c r="F49" s="46" t="s">
        <v>1131</v>
      </c>
      <c r="G49" s="46" t="s">
        <v>1128</v>
      </c>
      <c r="H49" s="100">
        <v>41578</v>
      </c>
      <c r="I49" s="46" t="s">
        <v>1129</v>
      </c>
      <c r="J49" s="46" t="s">
        <v>133</v>
      </c>
      <c r="K49" s="111" t="s">
        <v>1130</v>
      </c>
      <c r="L49" s="101" t="s">
        <v>518</v>
      </c>
      <c r="M49" s="89">
        <f>510.44+0.4</f>
        <v>510.84</v>
      </c>
      <c r="N49" s="89">
        <v>23.84</v>
      </c>
      <c r="O49" s="89">
        <v>477.92</v>
      </c>
      <c r="P49" s="89" t="s">
        <v>78</v>
      </c>
      <c r="Q49" s="89">
        <v>134.99</v>
      </c>
      <c r="R49" s="89">
        <v>0.15</v>
      </c>
      <c r="S49" s="89">
        <v>162.69999999999999</v>
      </c>
      <c r="T49" s="89" t="s">
        <v>78</v>
      </c>
      <c r="U49" s="89" t="s">
        <v>78</v>
      </c>
      <c r="V49" s="89" t="s">
        <v>78</v>
      </c>
      <c r="W49" s="89" t="s">
        <v>78</v>
      </c>
      <c r="X49" s="89" t="s">
        <v>78</v>
      </c>
      <c r="Y49" s="89" t="s">
        <v>78</v>
      </c>
      <c r="Z49" s="89" t="s">
        <v>78</v>
      </c>
      <c r="AA49" s="89" t="s">
        <v>78</v>
      </c>
      <c r="AB49" s="89" t="s">
        <v>78</v>
      </c>
      <c r="AC49" s="89" t="s">
        <v>78</v>
      </c>
      <c r="AD49" s="89" t="s">
        <v>78</v>
      </c>
      <c r="AE49" s="89" t="s">
        <v>78</v>
      </c>
      <c r="AF49" s="89" t="s">
        <v>78</v>
      </c>
      <c r="AG49" s="89" t="s">
        <v>78</v>
      </c>
      <c r="AH49" s="89" t="s">
        <v>78</v>
      </c>
      <c r="AI49" s="89" t="s">
        <v>78</v>
      </c>
      <c r="AJ49" s="102"/>
      <c r="AK49" s="103"/>
      <c r="AL49" s="104"/>
      <c r="AM49" s="105"/>
      <c r="AN49" s="106"/>
      <c r="AO49" s="112"/>
      <c r="AP49" s="118"/>
      <c r="AQ49" s="119"/>
      <c r="AR49" s="107"/>
      <c r="AS49" s="108"/>
      <c r="AT49" s="109"/>
      <c r="AU49" s="110"/>
      <c r="AV49" s="113"/>
      <c r="AW49" s="114"/>
      <c r="AX49" s="115"/>
      <c r="AY49" s="116"/>
    </row>
    <row r="50" spans="1:51" ht="39.75" customHeight="1">
      <c r="A50" s="46">
        <v>44</v>
      </c>
      <c r="B50" s="46" t="s">
        <v>797</v>
      </c>
      <c r="C50" s="100">
        <v>42458</v>
      </c>
      <c r="D50" s="46" t="s">
        <v>85</v>
      </c>
      <c r="E50" s="46" t="s">
        <v>66</v>
      </c>
      <c r="F50" s="46" t="s">
        <v>1132</v>
      </c>
      <c r="G50" s="46" t="s">
        <v>1128</v>
      </c>
      <c r="H50" s="100">
        <v>41578</v>
      </c>
      <c r="I50" s="46" t="s">
        <v>1129</v>
      </c>
      <c r="J50" s="46" t="s">
        <v>56</v>
      </c>
      <c r="K50" s="111" t="s">
        <v>1130</v>
      </c>
      <c r="L50" s="101" t="s">
        <v>76</v>
      </c>
      <c r="M50" s="89" t="s">
        <v>78</v>
      </c>
      <c r="N50" s="89">
        <v>32238.3</v>
      </c>
      <c r="O50" s="89">
        <v>3068.7</v>
      </c>
      <c r="P50" s="89" t="s">
        <v>78</v>
      </c>
      <c r="Q50" s="89">
        <v>14500</v>
      </c>
      <c r="R50" s="89" t="s">
        <v>78</v>
      </c>
      <c r="S50" s="89" t="s">
        <v>78</v>
      </c>
      <c r="T50" s="89" t="s">
        <v>78</v>
      </c>
      <c r="U50" s="89" t="s">
        <v>78</v>
      </c>
      <c r="V50" s="89" t="s">
        <v>78</v>
      </c>
      <c r="W50" s="89" t="s">
        <v>78</v>
      </c>
      <c r="X50" s="89" t="s">
        <v>78</v>
      </c>
      <c r="Y50" s="89" t="s">
        <v>78</v>
      </c>
      <c r="Z50" s="89" t="s">
        <v>78</v>
      </c>
      <c r="AA50" s="89" t="s">
        <v>78</v>
      </c>
      <c r="AB50" s="89" t="s">
        <v>78</v>
      </c>
      <c r="AC50" s="89" t="s">
        <v>78</v>
      </c>
      <c r="AD50" s="89" t="s">
        <v>78</v>
      </c>
      <c r="AE50" s="89" t="s">
        <v>78</v>
      </c>
      <c r="AF50" s="89" t="s">
        <v>78</v>
      </c>
      <c r="AG50" s="89" t="s">
        <v>78</v>
      </c>
      <c r="AH50" s="89" t="s">
        <v>78</v>
      </c>
      <c r="AI50" s="89" t="s">
        <v>78</v>
      </c>
      <c r="AJ50" s="102"/>
      <c r="AK50" s="103"/>
      <c r="AL50" s="104"/>
      <c r="AM50" s="105"/>
      <c r="AN50" s="106"/>
      <c r="AO50" s="112"/>
      <c r="AP50" s="118"/>
      <c r="AQ50" s="119"/>
      <c r="AR50" s="107"/>
      <c r="AS50" s="108"/>
      <c r="AT50" s="109"/>
      <c r="AU50" s="110"/>
      <c r="AV50" s="113"/>
      <c r="AW50" s="114"/>
      <c r="AX50" s="115"/>
      <c r="AY50" s="116"/>
    </row>
    <row r="51" spans="1:51" ht="39.75" customHeight="1">
      <c r="A51" s="46">
        <v>45</v>
      </c>
      <c r="B51" s="46" t="s">
        <v>797</v>
      </c>
      <c r="C51" s="100">
        <v>42458</v>
      </c>
      <c r="D51" s="46" t="s">
        <v>85</v>
      </c>
      <c r="E51" s="46" t="s">
        <v>66</v>
      </c>
      <c r="F51" s="46" t="s">
        <v>1133</v>
      </c>
      <c r="G51" s="46" t="s">
        <v>1128</v>
      </c>
      <c r="H51" s="100">
        <v>41578</v>
      </c>
      <c r="I51" s="46" t="s">
        <v>1129</v>
      </c>
      <c r="J51" s="46" t="s">
        <v>1134</v>
      </c>
      <c r="K51" s="111" t="s">
        <v>1130</v>
      </c>
      <c r="L51" s="101" t="s">
        <v>76</v>
      </c>
      <c r="M51" s="89">
        <v>751314.54</v>
      </c>
      <c r="N51" s="89">
        <v>79387.64</v>
      </c>
      <c r="O51" s="89">
        <v>46040.17</v>
      </c>
      <c r="P51" s="89">
        <v>220132.35</v>
      </c>
      <c r="Q51" s="89">
        <v>21063.75</v>
      </c>
      <c r="R51" s="89" t="s">
        <v>78</v>
      </c>
      <c r="S51" s="89">
        <v>10200</v>
      </c>
      <c r="T51" s="89">
        <v>186143.5</v>
      </c>
      <c r="U51" s="89">
        <v>19748.5</v>
      </c>
      <c r="V51" s="89" t="s">
        <v>78</v>
      </c>
      <c r="W51" s="89" t="s">
        <v>78</v>
      </c>
      <c r="X51" s="89">
        <v>186406</v>
      </c>
      <c r="Y51" s="89">
        <v>20236</v>
      </c>
      <c r="Z51" s="89" t="s">
        <v>78</v>
      </c>
      <c r="AA51" s="89" t="s">
        <v>78</v>
      </c>
      <c r="AB51" s="89" t="s">
        <v>78</v>
      </c>
      <c r="AC51" s="89" t="s">
        <v>78</v>
      </c>
      <c r="AD51" s="89" t="s">
        <v>78</v>
      </c>
      <c r="AE51" s="89" t="s">
        <v>78</v>
      </c>
      <c r="AF51" s="89" t="s">
        <v>78</v>
      </c>
      <c r="AG51" s="89" t="s">
        <v>78</v>
      </c>
      <c r="AH51" s="89" t="s">
        <v>78</v>
      </c>
      <c r="AI51" s="89" t="s">
        <v>78</v>
      </c>
      <c r="AJ51" s="102"/>
      <c r="AK51" s="103"/>
      <c r="AL51" s="104"/>
      <c r="AM51" s="105"/>
      <c r="AN51" s="106"/>
      <c r="AO51" s="112"/>
      <c r="AP51" s="118"/>
      <c r="AQ51" s="119"/>
      <c r="AR51" s="107"/>
      <c r="AS51" s="108"/>
      <c r="AT51" s="109"/>
      <c r="AU51" s="110"/>
      <c r="AV51" s="113"/>
      <c r="AW51" s="114"/>
      <c r="AX51" s="115"/>
      <c r="AY51" s="116"/>
    </row>
    <row r="52" spans="1:51" ht="39.75" customHeight="1">
      <c r="A52" s="46">
        <v>46</v>
      </c>
      <c r="B52" s="46" t="s">
        <v>791</v>
      </c>
      <c r="C52" s="100">
        <v>42461</v>
      </c>
      <c r="D52" s="46" t="s">
        <v>85</v>
      </c>
      <c r="E52" s="46" t="s">
        <v>112</v>
      </c>
      <c r="F52" s="46" t="s">
        <v>1135</v>
      </c>
      <c r="G52" s="46" t="s">
        <v>1136</v>
      </c>
      <c r="H52" s="100">
        <v>41625</v>
      </c>
      <c r="I52" s="46" t="s">
        <v>1137</v>
      </c>
      <c r="J52" s="46" t="s">
        <v>108</v>
      </c>
      <c r="K52" s="111" t="s">
        <v>1138</v>
      </c>
      <c r="L52" s="101" t="s">
        <v>76</v>
      </c>
      <c r="M52" s="89" t="s">
        <v>78</v>
      </c>
      <c r="N52" s="89">
        <v>13757220.6</v>
      </c>
      <c r="O52" s="89" t="s">
        <v>78</v>
      </c>
      <c r="P52" s="89" t="s">
        <v>78</v>
      </c>
      <c r="Q52" s="89">
        <v>722353</v>
      </c>
      <c r="R52" s="89" t="s">
        <v>78</v>
      </c>
      <c r="S52" s="89" t="s">
        <v>78</v>
      </c>
      <c r="T52" s="89" t="s">
        <v>78</v>
      </c>
      <c r="U52" s="89">
        <v>1515043.9</v>
      </c>
      <c r="V52" s="89" t="s">
        <v>78</v>
      </c>
      <c r="W52" s="89" t="s">
        <v>78</v>
      </c>
      <c r="X52" s="89" t="s">
        <v>78</v>
      </c>
      <c r="Y52" s="89">
        <v>2060300</v>
      </c>
      <c r="Z52" s="89" t="s">
        <v>78</v>
      </c>
      <c r="AA52" s="89" t="s">
        <v>78</v>
      </c>
      <c r="AB52" s="89" t="s">
        <v>78</v>
      </c>
      <c r="AC52" s="89">
        <v>2276400</v>
      </c>
      <c r="AD52" s="89" t="s">
        <v>78</v>
      </c>
      <c r="AE52" s="89" t="s">
        <v>78</v>
      </c>
      <c r="AF52" s="89" t="s">
        <v>78</v>
      </c>
      <c r="AG52" s="89">
        <v>2514000</v>
      </c>
      <c r="AH52" s="89" t="s">
        <v>78</v>
      </c>
      <c r="AI52" s="89" t="s">
        <v>78</v>
      </c>
      <c r="AJ52" s="102" t="s">
        <v>113</v>
      </c>
      <c r="AK52" s="103"/>
      <c r="AL52" s="104"/>
      <c r="AM52" s="105"/>
      <c r="AN52" s="106"/>
      <c r="AO52" s="112"/>
      <c r="AP52" s="118"/>
      <c r="AQ52" s="119" t="s">
        <v>113</v>
      </c>
      <c r="AR52" s="107"/>
      <c r="AS52" s="108"/>
      <c r="AT52" s="109"/>
      <c r="AU52" s="110"/>
      <c r="AV52" s="113"/>
      <c r="AW52" s="114"/>
      <c r="AX52" s="115"/>
      <c r="AY52" s="116"/>
    </row>
    <row r="53" spans="1:51" ht="39.75" customHeight="1">
      <c r="A53" s="46">
        <v>47</v>
      </c>
      <c r="B53" s="46" t="s">
        <v>791</v>
      </c>
      <c r="C53" s="100">
        <v>42461</v>
      </c>
      <c r="D53" s="46" t="s">
        <v>85</v>
      </c>
      <c r="E53" s="46" t="s">
        <v>112</v>
      </c>
      <c r="F53" s="46" t="s">
        <v>1139</v>
      </c>
      <c r="G53" s="46" t="s">
        <v>1140</v>
      </c>
      <c r="H53" s="100">
        <v>41577</v>
      </c>
      <c r="I53" s="46" t="s">
        <v>1141</v>
      </c>
      <c r="J53" s="46" t="s">
        <v>108</v>
      </c>
      <c r="K53" s="111" t="s">
        <v>1142</v>
      </c>
      <c r="L53" s="101" t="s">
        <v>76</v>
      </c>
      <c r="M53" s="89">
        <v>486932.23256999999</v>
      </c>
      <c r="N53" s="89">
        <f>595869.407+44513.5</f>
        <v>640382.90700000001</v>
      </c>
      <c r="O53" s="89">
        <v>174540</v>
      </c>
      <c r="P53" s="89" t="s">
        <v>78</v>
      </c>
      <c r="Q53" s="89">
        <v>70134.8</v>
      </c>
      <c r="R53" s="89">
        <v>6166.5</v>
      </c>
      <c r="S53" s="89">
        <v>25460</v>
      </c>
      <c r="T53" s="89" t="s">
        <v>78</v>
      </c>
      <c r="U53" s="89">
        <v>82193.8</v>
      </c>
      <c r="V53" s="89">
        <v>6438.5</v>
      </c>
      <c r="W53" s="89">
        <v>24590</v>
      </c>
      <c r="X53" s="89" t="s">
        <v>78</v>
      </c>
      <c r="Y53" s="89">
        <v>83465.100000000006</v>
      </c>
      <c r="Z53" s="89">
        <v>6547.5</v>
      </c>
      <c r="AA53" s="89">
        <v>24590</v>
      </c>
      <c r="AB53" s="89" t="s">
        <v>78</v>
      </c>
      <c r="AC53" s="89">
        <v>83465.100000000006</v>
      </c>
      <c r="AD53" s="89">
        <v>6188</v>
      </c>
      <c r="AE53" s="89">
        <v>24590</v>
      </c>
      <c r="AF53" s="89" t="s">
        <v>78</v>
      </c>
      <c r="AG53" s="89">
        <v>83465.100000000006</v>
      </c>
      <c r="AH53" s="89">
        <v>6251</v>
      </c>
      <c r="AI53" s="89">
        <v>24590</v>
      </c>
      <c r="AJ53" s="102" t="s">
        <v>113</v>
      </c>
      <c r="AK53" s="103"/>
      <c r="AL53" s="104"/>
      <c r="AM53" s="105" t="s">
        <v>113</v>
      </c>
      <c r="AN53" s="106"/>
      <c r="AO53" s="112" t="s">
        <v>113</v>
      </c>
      <c r="AP53" s="118"/>
      <c r="AQ53" s="119"/>
      <c r="AR53" s="107" t="s">
        <v>113</v>
      </c>
      <c r="AS53" s="108"/>
      <c r="AT53" s="109"/>
      <c r="AU53" s="110" t="s">
        <v>113</v>
      </c>
      <c r="AV53" s="113"/>
      <c r="AW53" s="114"/>
      <c r="AX53" s="115"/>
      <c r="AY53" s="116" t="s">
        <v>113</v>
      </c>
    </row>
    <row r="54" spans="1:51" ht="39.75" customHeight="1">
      <c r="A54" s="46">
        <v>48</v>
      </c>
      <c r="B54" s="46" t="s">
        <v>148</v>
      </c>
      <c r="C54" s="100">
        <v>42471</v>
      </c>
      <c r="D54" s="46" t="s">
        <v>85</v>
      </c>
      <c r="E54" s="46" t="s">
        <v>66</v>
      </c>
      <c r="F54" s="46" t="s">
        <v>123</v>
      </c>
      <c r="G54" s="46" t="s">
        <v>272</v>
      </c>
      <c r="H54" s="100">
        <v>41617</v>
      </c>
      <c r="I54" s="46" t="s">
        <v>273</v>
      </c>
      <c r="J54" s="46" t="s">
        <v>133</v>
      </c>
      <c r="K54" s="111" t="s">
        <v>274</v>
      </c>
      <c r="L54" s="101" t="s">
        <v>76</v>
      </c>
      <c r="M54" s="89" t="s">
        <v>78</v>
      </c>
      <c r="N54" s="89">
        <v>10676</v>
      </c>
      <c r="O54" s="89" t="s">
        <v>78</v>
      </c>
      <c r="P54" s="89" t="s">
        <v>78</v>
      </c>
      <c r="Q54" s="89">
        <v>900</v>
      </c>
      <c r="R54" s="89" t="s">
        <v>78</v>
      </c>
      <c r="S54" s="89" t="s">
        <v>78</v>
      </c>
      <c r="T54" s="89" t="s">
        <v>78</v>
      </c>
      <c r="U54" s="89" t="s">
        <v>78</v>
      </c>
      <c r="V54" s="89" t="s">
        <v>78</v>
      </c>
      <c r="W54" s="89" t="s">
        <v>78</v>
      </c>
      <c r="X54" s="89" t="s">
        <v>78</v>
      </c>
      <c r="Y54" s="89" t="s">
        <v>78</v>
      </c>
      <c r="Z54" s="89" t="s">
        <v>78</v>
      </c>
      <c r="AA54" s="89" t="s">
        <v>78</v>
      </c>
      <c r="AB54" s="89" t="s">
        <v>78</v>
      </c>
      <c r="AC54" s="89" t="s">
        <v>78</v>
      </c>
      <c r="AD54" s="89" t="s">
        <v>78</v>
      </c>
      <c r="AE54" s="89" t="s">
        <v>78</v>
      </c>
      <c r="AF54" s="89" t="s">
        <v>78</v>
      </c>
      <c r="AG54" s="89" t="s">
        <v>78</v>
      </c>
      <c r="AH54" s="89" t="s">
        <v>78</v>
      </c>
      <c r="AI54" s="89" t="s">
        <v>78</v>
      </c>
      <c r="AJ54" s="102" t="s">
        <v>113</v>
      </c>
      <c r="AK54" s="103"/>
      <c r="AL54" s="104"/>
      <c r="AM54" s="105"/>
      <c r="AN54" s="106"/>
      <c r="AO54" s="112"/>
      <c r="AP54" s="118"/>
      <c r="AQ54" s="119"/>
      <c r="AR54" s="107"/>
      <c r="AS54" s="108"/>
      <c r="AT54" s="109"/>
      <c r="AU54" s="110"/>
      <c r="AV54" s="113"/>
      <c r="AW54" s="114"/>
      <c r="AX54" s="115"/>
      <c r="AY54" s="116"/>
    </row>
    <row r="55" spans="1:51" ht="39.75" customHeight="1">
      <c r="A55" s="46">
        <v>49</v>
      </c>
      <c r="B55" s="46" t="s">
        <v>148</v>
      </c>
      <c r="C55" s="100">
        <v>42471</v>
      </c>
      <c r="D55" s="46" t="s">
        <v>85</v>
      </c>
      <c r="E55" s="46" t="s">
        <v>66</v>
      </c>
      <c r="F55" s="46" t="s">
        <v>275</v>
      </c>
      <c r="G55" s="46" t="s">
        <v>272</v>
      </c>
      <c r="H55" s="100">
        <v>41617</v>
      </c>
      <c r="I55" s="46" t="s">
        <v>273</v>
      </c>
      <c r="J55" s="46" t="s">
        <v>133</v>
      </c>
      <c r="K55" s="111" t="s">
        <v>274</v>
      </c>
      <c r="L55" s="101" t="s">
        <v>76</v>
      </c>
      <c r="M55" s="89" t="s">
        <v>78</v>
      </c>
      <c r="N55" s="89">
        <v>40256.800000000003</v>
      </c>
      <c r="O55" s="89" t="s">
        <v>78</v>
      </c>
      <c r="P55" s="89" t="s">
        <v>78</v>
      </c>
      <c r="Q55" s="89">
        <v>4200</v>
      </c>
      <c r="R55" s="89" t="s">
        <v>78</v>
      </c>
      <c r="S55" s="89" t="s">
        <v>78</v>
      </c>
      <c r="T55" s="89" t="s">
        <v>78</v>
      </c>
      <c r="U55" s="89" t="s">
        <v>78</v>
      </c>
      <c r="V55" s="89" t="s">
        <v>78</v>
      </c>
      <c r="W55" s="89" t="s">
        <v>78</v>
      </c>
      <c r="X55" s="89" t="s">
        <v>78</v>
      </c>
      <c r="Y55" s="89" t="s">
        <v>78</v>
      </c>
      <c r="Z55" s="89" t="s">
        <v>78</v>
      </c>
      <c r="AA55" s="89" t="s">
        <v>78</v>
      </c>
      <c r="AB55" s="89" t="s">
        <v>78</v>
      </c>
      <c r="AC55" s="89" t="s">
        <v>78</v>
      </c>
      <c r="AD55" s="89" t="s">
        <v>78</v>
      </c>
      <c r="AE55" s="89" t="s">
        <v>78</v>
      </c>
      <c r="AF55" s="89" t="s">
        <v>78</v>
      </c>
      <c r="AG55" s="89" t="s">
        <v>78</v>
      </c>
      <c r="AH55" s="89" t="s">
        <v>78</v>
      </c>
      <c r="AI55" s="89" t="s">
        <v>78</v>
      </c>
      <c r="AJ55" s="102"/>
      <c r="AK55" s="103"/>
      <c r="AL55" s="104"/>
      <c r="AM55" s="105"/>
      <c r="AN55" s="106"/>
      <c r="AO55" s="112"/>
      <c r="AP55" s="118"/>
      <c r="AQ55" s="119"/>
      <c r="AR55" s="107"/>
      <c r="AS55" s="108"/>
      <c r="AT55" s="109"/>
      <c r="AU55" s="110"/>
      <c r="AV55" s="113"/>
      <c r="AW55" s="114"/>
      <c r="AX55" s="115"/>
      <c r="AY55" s="116"/>
    </row>
    <row r="56" spans="1:51" ht="39.75" customHeight="1">
      <c r="A56" s="46">
        <v>50</v>
      </c>
      <c r="B56" s="46" t="s">
        <v>148</v>
      </c>
      <c r="C56" s="100">
        <v>42471</v>
      </c>
      <c r="D56" s="46" t="s">
        <v>85</v>
      </c>
      <c r="E56" s="46" t="s">
        <v>66</v>
      </c>
      <c r="F56" s="46" t="s">
        <v>276</v>
      </c>
      <c r="G56" s="46" t="s">
        <v>272</v>
      </c>
      <c r="H56" s="100">
        <v>41617</v>
      </c>
      <c r="I56" s="46" t="s">
        <v>273</v>
      </c>
      <c r="J56" s="46" t="s">
        <v>133</v>
      </c>
      <c r="K56" s="111" t="s">
        <v>274</v>
      </c>
      <c r="L56" s="101" t="s">
        <v>76</v>
      </c>
      <c r="M56" s="89">
        <v>636464.9</v>
      </c>
      <c r="N56" s="89">
        <f>118167.2+5251</f>
        <v>123418.2</v>
      </c>
      <c r="O56" s="89">
        <v>690939.75</v>
      </c>
      <c r="P56" s="89" t="s">
        <v>78</v>
      </c>
      <c r="Q56" s="89">
        <v>12102.2</v>
      </c>
      <c r="R56" s="89" t="s">
        <v>78</v>
      </c>
      <c r="S56" s="89">
        <v>5000</v>
      </c>
      <c r="T56" s="89" t="s">
        <v>78</v>
      </c>
      <c r="U56" s="89" t="s">
        <v>78</v>
      </c>
      <c r="V56" s="89" t="s">
        <v>78</v>
      </c>
      <c r="W56" s="89" t="s">
        <v>78</v>
      </c>
      <c r="X56" s="89" t="s">
        <v>78</v>
      </c>
      <c r="Y56" s="89" t="s">
        <v>78</v>
      </c>
      <c r="Z56" s="89" t="s">
        <v>78</v>
      </c>
      <c r="AA56" s="89" t="s">
        <v>78</v>
      </c>
      <c r="AB56" s="89" t="s">
        <v>78</v>
      </c>
      <c r="AC56" s="89" t="s">
        <v>78</v>
      </c>
      <c r="AD56" s="89" t="s">
        <v>78</v>
      </c>
      <c r="AE56" s="89" t="s">
        <v>78</v>
      </c>
      <c r="AF56" s="89" t="s">
        <v>78</v>
      </c>
      <c r="AG56" s="89" t="s">
        <v>78</v>
      </c>
      <c r="AH56" s="89" t="s">
        <v>78</v>
      </c>
      <c r="AI56" s="89" t="s">
        <v>78</v>
      </c>
      <c r="AJ56" s="102" t="s">
        <v>113</v>
      </c>
      <c r="AK56" s="103"/>
      <c r="AL56" s="104"/>
      <c r="AM56" s="105" t="s">
        <v>113</v>
      </c>
      <c r="AN56" s="106"/>
      <c r="AO56" s="112"/>
      <c r="AP56" s="118" t="s">
        <v>113</v>
      </c>
      <c r="AQ56" s="119"/>
      <c r="AR56" s="107" t="s">
        <v>113</v>
      </c>
      <c r="AS56" s="108" t="s">
        <v>113</v>
      </c>
      <c r="AT56" s="109"/>
      <c r="AU56" s="110"/>
      <c r="AV56" s="113"/>
      <c r="AW56" s="114"/>
      <c r="AX56" s="115"/>
      <c r="AY56" s="116"/>
    </row>
    <row r="57" spans="1:51" ht="39.75" customHeight="1">
      <c r="A57" s="46">
        <v>51</v>
      </c>
      <c r="B57" s="46" t="s">
        <v>148</v>
      </c>
      <c r="C57" s="100">
        <v>42471</v>
      </c>
      <c r="D57" s="46" t="s">
        <v>85</v>
      </c>
      <c r="E57" s="46" t="s">
        <v>66</v>
      </c>
      <c r="F57" s="46" t="s">
        <v>127</v>
      </c>
      <c r="G57" s="46" t="s">
        <v>272</v>
      </c>
      <c r="H57" s="100">
        <v>41617</v>
      </c>
      <c r="I57" s="46" t="s">
        <v>273</v>
      </c>
      <c r="J57" s="46" t="s">
        <v>133</v>
      </c>
      <c r="K57" s="111" t="s">
        <v>274</v>
      </c>
      <c r="L57" s="101" t="s">
        <v>76</v>
      </c>
      <c r="M57" s="89">
        <v>42090.42</v>
      </c>
      <c r="N57" s="89">
        <v>88960</v>
      </c>
      <c r="O57" s="89" t="s">
        <v>78</v>
      </c>
      <c r="P57" s="89" t="s">
        <v>78</v>
      </c>
      <c r="Q57" s="89">
        <v>28200</v>
      </c>
      <c r="R57" s="89" t="s">
        <v>78</v>
      </c>
      <c r="S57" s="89" t="s">
        <v>78</v>
      </c>
      <c r="T57" s="89" t="s">
        <v>78</v>
      </c>
      <c r="U57" s="89" t="s">
        <v>78</v>
      </c>
      <c r="V57" s="89" t="s">
        <v>78</v>
      </c>
      <c r="W57" s="89" t="s">
        <v>78</v>
      </c>
      <c r="X57" s="89" t="s">
        <v>78</v>
      </c>
      <c r="Y57" s="89" t="s">
        <v>78</v>
      </c>
      <c r="Z57" s="89" t="s">
        <v>78</v>
      </c>
      <c r="AA57" s="89" t="s">
        <v>78</v>
      </c>
      <c r="AB57" s="89" t="s">
        <v>78</v>
      </c>
      <c r="AC57" s="89" t="s">
        <v>78</v>
      </c>
      <c r="AD57" s="89" t="s">
        <v>78</v>
      </c>
      <c r="AE57" s="89" t="s">
        <v>78</v>
      </c>
      <c r="AF57" s="89" t="s">
        <v>78</v>
      </c>
      <c r="AG57" s="89" t="s">
        <v>78</v>
      </c>
      <c r="AH57" s="89" t="s">
        <v>78</v>
      </c>
      <c r="AI57" s="89" t="s">
        <v>78</v>
      </c>
      <c r="AJ57" s="102"/>
      <c r="AK57" s="103"/>
      <c r="AL57" s="104"/>
      <c r="AM57" s="105"/>
      <c r="AN57" s="106"/>
      <c r="AO57" s="112"/>
      <c r="AP57" s="118"/>
      <c r="AQ57" s="119"/>
      <c r="AR57" s="107"/>
      <c r="AS57" s="108"/>
      <c r="AT57" s="109"/>
      <c r="AU57" s="110"/>
      <c r="AV57" s="113"/>
      <c r="AW57" s="114" t="s">
        <v>113</v>
      </c>
      <c r="AX57" s="115"/>
      <c r="AY57" s="116"/>
    </row>
    <row r="58" spans="1:51" ht="39.75" customHeight="1">
      <c r="A58" s="46">
        <v>52</v>
      </c>
      <c r="B58" s="46" t="s">
        <v>148</v>
      </c>
      <c r="C58" s="100">
        <v>42471</v>
      </c>
      <c r="D58" s="46" t="s">
        <v>85</v>
      </c>
      <c r="E58" s="46" t="s">
        <v>66</v>
      </c>
      <c r="F58" s="46" t="s">
        <v>277</v>
      </c>
      <c r="G58" s="46" t="s">
        <v>272</v>
      </c>
      <c r="H58" s="100">
        <v>41617</v>
      </c>
      <c r="I58" s="46" t="s">
        <v>273</v>
      </c>
      <c r="J58" s="46" t="s">
        <v>133</v>
      </c>
      <c r="K58" s="111" t="s">
        <v>274</v>
      </c>
      <c r="L58" s="101" t="s">
        <v>76</v>
      </c>
      <c r="M58" s="89" t="s">
        <v>78</v>
      </c>
      <c r="N58" s="89">
        <v>46732.2</v>
      </c>
      <c r="O58" s="89" t="s">
        <v>78</v>
      </c>
      <c r="P58" s="89" t="s">
        <v>78</v>
      </c>
      <c r="Q58" s="89" t="s">
        <v>78</v>
      </c>
      <c r="R58" s="89" t="s">
        <v>78</v>
      </c>
      <c r="S58" s="89" t="s">
        <v>78</v>
      </c>
      <c r="T58" s="89" t="s">
        <v>78</v>
      </c>
      <c r="U58" s="89" t="s">
        <v>78</v>
      </c>
      <c r="V58" s="89" t="s">
        <v>78</v>
      </c>
      <c r="W58" s="89" t="s">
        <v>78</v>
      </c>
      <c r="X58" s="89" t="s">
        <v>78</v>
      </c>
      <c r="Y58" s="89" t="s">
        <v>78</v>
      </c>
      <c r="Z58" s="89" t="s">
        <v>78</v>
      </c>
      <c r="AA58" s="89" t="s">
        <v>78</v>
      </c>
      <c r="AB58" s="89" t="s">
        <v>78</v>
      </c>
      <c r="AC58" s="89" t="s">
        <v>78</v>
      </c>
      <c r="AD58" s="89" t="s">
        <v>78</v>
      </c>
      <c r="AE58" s="89" t="s">
        <v>78</v>
      </c>
      <c r="AF58" s="89" t="s">
        <v>78</v>
      </c>
      <c r="AG58" s="89" t="s">
        <v>78</v>
      </c>
      <c r="AH58" s="89" t="s">
        <v>78</v>
      </c>
      <c r="AI58" s="89" t="s">
        <v>78</v>
      </c>
      <c r="AJ58" s="102"/>
      <c r="AK58" s="103"/>
      <c r="AL58" s="104"/>
      <c r="AM58" s="105"/>
      <c r="AN58" s="106"/>
      <c r="AO58" s="112"/>
      <c r="AP58" s="118"/>
      <c r="AQ58" s="119"/>
      <c r="AR58" s="107"/>
      <c r="AS58" s="108"/>
      <c r="AT58" s="109"/>
      <c r="AU58" s="110"/>
      <c r="AV58" s="113"/>
      <c r="AW58" s="114"/>
      <c r="AX58" s="115"/>
      <c r="AY58" s="116"/>
    </row>
    <row r="59" spans="1:51" ht="39.75" customHeight="1">
      <c r="A59" s="46">
        <v>53</v>
      </c>
      <c r="B59" s="46" t="s">
        <v>148</v>
      </c>
      <c r="C59" s="100">
        <v>42471</v>
      </c>
      <c r="D59" s="46" t="s">
        <v>85</v>
      </c>
      <c r="E59" s="46" t="s">
        <v>66</v>
      </c>
      <c r="F59" s="46" t="s">
        <v>278</v>
      </c>
      <c r="G59" s="46" t="s">
        <v>272</v>
      </c>
      <c r="H59" s="100">
        <v>41617</v>
      </c>
      <c r="I59" s="46" t="s">
        <v>273</v>
      </c>
      <c r="J59" s="46" t="s">
        <v>133</v>
      </c>
      <c r="K59" s="111" t="s">
        <v>274</v>
      </c>
      <c r="L59" s="101" t="s">
        <v>76</v>
      </c>
      <c r="M59" s="89">
        <v>112158.14</v>
      </c>
      <c r="N59" s="89">
        <f>141965.26+44000</f>
        <v>185965.26</v>
      </c>
      <c r="O59" s="89"/>
      <c r="P59" s="89"/>
      <c r="Q59" s="89">
        <v>52383.3</v>
      </c>
      <c r="R59" s="89" t="s">
        <v>78</v>
      </c>
      <c r="S59" s="89" t="s">
        <v>78</v>
      </c>
      <c r="T59" s="89" t="s">
        <v>78</v>
      </c>
      <c r="U59" s="89" t="s">
        <v>78</v>
      </c>
      <c r="V59" s="89" t="s">
        <v>78</v>
      </c>
      <c r="W59" s="89" t="s">
        <v>78</v>
      </c>
      <c r="X59" s="89" t="s">
        <v>78</v>
      </c>
      <c r="Y59" s="89" t="s">
        <v>78</v>
      </c>
      <c r="Z59" s="89" t="s">
        <v>78</v>
      </c>
      <c r="AA59" s="89" t="s">
        <v>78</v>
      </c>
      <c r="AB59" s="89" t="s">
        <v>78</v>
      </c>
      <c r="AC59" s="89" t="s">
        <v>78</v>
      </c>
      <c r="AD59" s="89" t="s">
        <v>78</v>
      </c>
      <c r="AE59" s="89" t="s">
        <v>78</v>
      </c>
      <c r="AF59" s="89" t="s">
        <v>78</v>
      </c>
      <c r="AG59" s="89" t="s">
        <v>78</v>
      </c>
      <c r="AH59" s="89" t="s">
        <v>78</v>
      </c>
      <c r="AI59" s="89" t="s">
        <v>78</v>
      </c>
      <c r="AJ59" s="102"/>
      <c r="AK59" s="103"/>
      <c r="AL59" s="104"/>
      <c r="AM59" s="105"/>
      <c r="AN59" s="106"/>
      <c r="AO59" s="112"/>
      <c r="AP59" s="118"/>
      <c r="AQ59" s="119"/>
      <c r="AR59" s="107"/>
      <c r="AS59" s="108"/>
      <c r="AT59" s="109"/>
      <c r="AU59" s="110"/>
      <c r="AV59" s="113"/>
      <c r="AW59" s="114"/>
      <c r="AX59" s="115"/>
      <c r="AY59" s="116"/>
    </row>
    <row r="60" spans="1:51" ht="39.75" customHeight="1">
      <c r="A60" s="46">
        <v>54</v>
      </c>
      <c r="B60" s="46" t="s">
        <v>149</v>
      </c>
      <c r="C60" s="100">
        <v>42471</v>
      </c>
      <c r="D60" s="46" t="s">
        <v>85</v>
      </c>
      <c r="E60" s="46" t="s">
        <v>66</v>
      </c>
      <c r="F60" s="46" t="s">
        <v>279</v>
      </c>
      <c r="G60" s="46" t="s">
        <v>280</v>
      </c>
      <c r="H60" s="100">
        <v>41575</v>
      </c>
      <c r="I60" s="46" t="s">
        <v>281</v>
      </c>
      <c r="J60" s="46" t="s">
        <v>108</v>
      </c>
      <c r="K60" s="111" t="s">
        <v>282</v>
      </c>
      <c r="L60" s="101" t="s">
        <v>76</v>
      </c>
      <c r="M60" s="89" t="s">
        <v>78</v>
      </c>
      <c r="N60" s="89">
        <v>199880.6</v>
      </c>
      <c r="O60" s="89" t="s">
        <v>78</v>
      </c>
      <c r="P60" s="89" t="s">
        <v>78</v>
      </c>
      <c r="Q60" s="89">
        <v>18314.3</v>
      </c>
      <c r="R60" s="89" t="s">
        <v>78</v>
      </c>
      <c r="S60" s="89" t="s">
        <v>78</v>
      </c>
      <c r="T60" s="89" t="s">
        <v>78</v>
      </c>
      <c r="U60" s="89">
        <v>5040.6000000000004</v>
      </c>
      <c r="V60" s="89" t="s">
        <v>78</v>
      </c>
      <c r="W60" s="89" t="s">
        <v>78</v>
      </c>
      <c r="X60" s="89" t="s">
        <v>78</v>
      </c>
      <c r="Y60" s="89">
        <v>51740.4</v>
      </c>
      <c r="Z60" s="89" t="s">
        <v>78</v>
      </c>
      <c r="AA60" s="89" t="s">
        <v>78</v>
      </c>
      <c r="AB60" s="89" t="s">
        <v>78</v>
      </c>
      <c r="AC60" s="89">
        <v>51761</v>
      </c>
      <c r="AD60" s="89" t="s">
        <v>78</v>
      </c>
      <c r="AE60" s="89" t="s">
        <v>78</v>
      </c>
      <c r="AF60" s="89" t="s">
        <v>78</v>
      </c>
      <c r="AG60" s="89">
        <v>51780.800000000003</v>
      </c>
      <c r="AH60" s="89" t="s">
        <v>78</v>
      </c>
      <c r="AI60" s="89" t="s">
        <v>78</v>
      </c>
      <c r="AJ60" s="102"/>
      <c r="AK60" s="103"/>
      <c r="AL60" s="104"/>
      <c r="AM60" s="105"/>
      <c r="AN60" s="106"/>
      <c r="AO60" s="112"/>
      <c r="AP60" s="118"/>
      <c r="AQ60" s="119"/>
      <c r="AR60" s="107"/>
      <c r="AS60" s="108"/>
      <c r="AT60" s="109"/>
      <c r="AU60" s="110" t="s">
        <v>113</v>
      </c>
      <c r="AV60" s="113"/>
      <c r="AW60" s="114"/>
      <c r="AX60" s="115"/>
      <c r="AY60" s="116"/>
    </row>
    <row r="61" spans="1:51" ht="39.75" customHeight="1">
      <c r="A61" s="46">
        <v>55</v>
      </c>
      <c r="B61" s="46" t="s">
        <v>149</v>
      </c>
      <c r="C61" s="100">
        <v>42471</v>
      </c>
      <c r="D61" s="46" t="s">
        <v>85</v>
      </c>
      <c r="E61" s="46" t="s">
        <v>66</v>
      </c>
      <c r="F61" s="46" t="s">
        <v>283</v>
      </c>
      <c r="G61" s="46" t="s">
        <v>280</v>
      </c>
      <c r="H61" s="100">
        <v>41575</v>
      </c>
      <c r="I61" s="46" t="s">
        <v>281</v>
      </c>
      <c r="J61" s="46" t="s">
        <v>108</v>
      </c>
      <c r="K61" s="111" t="s">
        <v>282</v>
      </c>
      <c r="L61" s="101" t="s">
        <v>76</v>
      </c>
      <c r="M61" s="89" t="s">
        <v>78</v>
      </c>
      <c r="N61" s="89">
        <v>39485.300000000003</v>
      </c>
      <c r="O61" s="89" t="s">
        <v>78</v>
      </c>
      <c r="P61" s="89" t="s">
        <v>78</v>
      </c>
      <c r="Q61" s="89" t="s">
        <v>78</v>
      </c>
      <c r="R61" s="89" t="s">
        <v>78</v>
      </c>
      <c r="S61" s="89" t="s">
        <v>78</v>
      </c>
      <c r="T61" s="89" t="s">
        <v>78</v>
      </c>
      <c r="U61" s="89" t="s">
        <v>78</v>
      </c>
      <c r="V61" s="89" t="s">
        <v>78</v>
      </c>
      <c r="W61" s="89" t="s">
        <v>78</v>
      </c>
      <c r="X61" s="89" t="s">
        <v>78</v>
      </c>
      <c r="Y61" s="89">
        <v>11889.8</v>
      </c>
      <c r="Z61" s="89" t="s">
        <v>78</v>
      </c>
      <c r="AA61" s="89" t="s">
        <v>78</v>
      </c>
      <c r="AB61" s="89" t="s">
        <v>78</v>
      </c>
      <c r="AC61" s="89">
        <v>13739.3</v>
      </c>
      <c r="AD61" s="89" t="s">
        <v>78</v>
      </c>
      <c r="AE61" s="89" t="s">
        <v>78</v>
      </c>
      <c r="AF61" s="89" t="s">
        <v>78</v>
      </c>
      <c r="AG61" s="89">
        <v>13606.2</v>
      </c>
      <c r="AH61" s="89" t="s">
        <v>78</v>
      </c>
      <c r="AI61" s="89" t="s">
        <v>78</v>
      </c>
      <c r="AJ61" s="102"/>
      <c r="AK61" s="103"/>
      <c r="AL61" s="104"/>
      <c r="AM61" s="105"/>
      <c r="AN61" s="106"/>
      <c r="AO61" s="112"/>
      <c r="AP61" s="118"/>
      <c r="AQ61" s="119"/>
      <c r="AR61" s="107"/>
      <c r="AS61" s="108"/>
      <c r="AT61" s="109"/>
      <c r="AU61" s="110"/>
      <c r="AV61" s="113" t="s">
        <v>113</v>
      </c>
      <c r="AW61" s="114"/>
      <c r="AX61" s="115"/>
      <c r="AY61" s="116"/>
    </row>
    <row r="62" spans="1:51" ht="39.75" customHeight="1">
      <c r="A62" s="46">
        <v>56</v>
      </c>
      <c r="B62" s="46" t="s">
        <v>149</v>
      </c>
      <c r="C62" s="100">
        <v>42471</v>
      </c>
      <c r="D62" s="46" t="s">
        <v>85</v>
      </c>
      <c r="E62" s="46" t="s">
        <v>66</v>
      </c>
      <c r="F62" s="46" t="s">
        <v>284</v>
      </c>
      <c r="G62" s="46" t="s">
        <v>280</v>
      </c>
      <c r="H62" s="100">
        <v>41575</v>
      </c>
      <c r="I62" s="46" t="s">
        <v>281</v>
      </c>
      <c r="J62" s="46" t="s">
        <v>108</v>
      </c>
      <c r="K62" s="111" t="s">
        <v>282</v>
      </c>
      <c r="L62" s="101" t="s">
        <v>76</v>
      </c>
      <c r="M62" s="89" t="s">
        <v>78</v>
      </c>
      <c r="N62" s="89">
        <v>48000</v>
      </c>
      <c r="O62" s="89" t="s">
        <v>78</v>
      </c>
      <c r="P62" s="89" t="s">
        <v>78</v>
      </c>
      <c r="Q62" s="89" t="s">
        <v>78</v>
      </c>
      <c r="R62" s="89" t="s">
        <v>78</v>
      </c>
      <c r="S62" s="89" t="s">
        <v>78</v>
      </c>
      <c r="T62" s="89" t="s">
        <v>78</v>
      </c>
      <c r="U62" s="89" t="s">
        <v>78</v>
      </c>
      <c r="V62" s="89" t="s">
        <v>78</v>
      </c>
      <c r="W62" s="89" t="s">
        <v>78</v>
      </c>
      <c r="X62" s="89" t="s">
        <v>78</v>
      </c>
      <c r="Y62" s="89">
        <v>16500</v>
      </c>
      <c r="Z62" s="89" t="s">
        <v>78</v>
      </c>
      <c r="AA62" s="89" t="s">
        <v>78</v>
      </c>
      <c r="AB62" s="89" t="s">
        <v>78</v>
      </c>
      <c r="AC62" s="89">
        <v>20000</v>
      </c>
      <c r="AD62" s="89" t="s">
        <v>78</v>
      </c>
      <c r="AE62" s="89" t="s">
        <v>78</v>
      </c>
      <c r="AF62" s="89" t="s">
        <v>78</v>
      </c>
      <c r="AG62" s="89">
        <v>11000</v>
      </c>
      <c r="AH62" s="89" t="s">
        <v>78</v>
      </c>
      <c r="AI62" s="89" t="s">
        <v>78</v>
      </c>
      <c r="AJ62" s="102" t="s">
        <v>113</v>
      </c>
      <c r="AK62" s="103"/>
      <c r="AL62" s="104"/>
      <c r="AM62" s="105"/>
      <c r="AN62" s="106"/>
      <c r="AO62" s="112" t="s">
        <v>113</v>
      </c>
      <c r="AP62" s="118"/>
      <c r="AQ62" s="119"/>
      <c r="AR62" s="107"/>
      <c r="AS62" s="108"/>
      <c r="AT62" s="109"/>
      <c r="AU62" s="110"/>
      <c r="AV62" s="113"/>
      <c r="AW62" s="114"/>
      <c r="AX62" s="115"/>
      <c r="AY62" s="116"/>
    </row>
    <row r="63" spans="1:51" ht="39.75" customHeight="1">
      <c r="A63" s="46">
        <v>57</v>
      </c>
      <c r="B63" s="46" t="s">
        <v>149</v>
      </c>
      <c r="C63" s="100">
        <v>42471</v>
      </c>
      <c r="D63" s="46" t="s">
        <v>85</v>
      </c>
      <c r="E63" s="46" t="s">
        <v>66</v>
      </c>
      <c r="F63" s="46" t="s">
        <v>285</v>
      </c>
      <c r="G63" s="46" t="s">
        <v>280</v>
      </c>
      <c r="H63" s="100">
        <v>41575</v>
      </c>
      <c r="I63" s="46" t="s">
        <v>281</v>
      </c>
      <c r="J63" s="46" t="s">
        <v>108</v>
      </c>
      <c r="K63" s="111" t="s">
        <v>282</v>
      </c>
      <c r="L63" s="101" t="s">
        <v>76</v>
      </c>
      <c r="M63" s="89" t="s">
        <v>78</v>
      </c>
      <c r="N63" s="89">
        <v>100095</v>
      </c>
      <c r="O63" s="89" t="s">
        <v>78</v>
      </c>
      <c r="P63" s="89" t="s">
        <v>78</v>
      </c>
      <c r="Q63" s="89">
        <v>1000</v>
      </c>
      <c r="R63" s="89" t="s">
        <v>78</v>
      </c>
      <c r="S63" s="89" t="s">
        <v>78</v>
      </c>
      <c r="T63" s="89" t="s">
        <v>78</v>
      </c>
      <c r="U63" s="89">
        <v>1700</v>
      </c>
      <c r="V63" s="89" t="s">
        <v>78</v>
      </c>
      <c r="W63" s="89" t="s">
        <v>78</v>
      </c>
      <c r="X63" s="89" t="s">
        <v>78</v>
      </c>
      <c r="Y63" s="89">
        <v>24585</v>
      </c>
      <c r="Z63" s="89" t="s">
        <v>78</v>
      </c>
      <c r="AA63" s="89" t="s">
        <v>78</v>
      </c>
      <c r="AB63" s="89" t="s">
        <v>78</v>
      </c>
      <c r="AC63" s="89">
        <v>34655</v>
      </c>
      <c r="AD63" s="89" t="s">
        <v>78</v>
      </c>
      <c r="AE63" s="89" t="s">
        <v>78</v>
      </c>
      <c r="AF63" s="89" t="s">
        <v>78</v>
      </c>
      <c r="AG63" s="89">
        <v>24405</v>
      </c>
      <c r="AH63" s="89" t="s">
        <v>78</v>
      </c>
      <c r="AI63" s="89" t="s">
        <v>78</v>
      </c>
      <c r="AJ63" s="102"/>
      <c r="AK63" s="103"/>
      <c r="AL63" s="104"/>
      <c r="AM63" s="105"/>
      <c r="AN63" s="106"/>
      <c r="AO63" s="112" t="s">
        <v>113</v>
      </c>
      <c r="AP63" s="118"/>
      <c r="AQ63" s="119"/>
      <c r="AR63" s="107"/>
      <c r="AS63" s="108"/>
      <c r="AT63" s="109"/>
      <c r="AU63" s="110"/>
      <c r="AV63" s="113"/>
      <c r="AW63" s="114" t="s">
        <v>113</v>
      </c>
      <c r="AX63" s="115"/>
      <c r="AY63" s="116"/>
    </row>
    <row r="64" spans="1:51" ht="39.75" customHeight="1">
      <c r="A64" s="46">
        <v>58</v>
      </c>
      <c r="B64" s="46" t="s">
        <v>149</v>
      </c>
      <c r="C64" s="100">
        <v>42471</v>
      </c>
      <c r="D64" s="46" t="s">
        <v>85</v>
      </c>
      <c r="E64" s="46" t="s">
        <v>66</v>
      </c>
      <c r="F64" s="46" t="s">
        <v>286</v>
      </c>
      <c r="G64" s="46" t="s">
        <v>280</v>
      </c>
      <c r="H64" s="100">
        <v>41575</v>
      </c>
      <c r="I64" s="46" t="s">
        <v>281</v>
      </c>
      <c r="J64" s="46" t="s">
        <v>108</v>
      </c>
      <c r="K64" s="111" t="s">
        <v>282</v>
      </c>
      <c r="L64" s="101" t="s">
        <v>76</v>
      </c>
      <c r="M64" s="89" t="s">
        <v>78</v>
      </c>
      <c r="N64" s="89">
        <v>164676.5</v>
      </c>
      <c r="O64" s="89" t="s">
        <v>78</v>
      </c>
      <c r="P64" s="89" t="s">
        <v>78</v>
      </c>
      <c r="Q64" s="89">
        <v>9972.9</v>
      </c>
      <c r="R64" s="89" t="s">
        <v>78</v>
      </c>
      <c r="S64" s="89" t="s">
        <v>78</v>
      </c>
      <c r="T64" s="89" t="s">
        <v>78</v>
      </c>
      <c r="U64" s="89">
        <v>12345</v>
      </c>
      <c r="V64" s="89" t="s">
        <v>78</v>
      </c>
      <c r="W64" s="89" t="s">
        <v>78</v>
      </c>
      <c r="X64" s="89" t="s">
        <v>78</v>
      </c>
      <c r="Y64" s="89">
        <v>39895.199999999997</v>
      </c>
      <c r="Z64" s="89" t="s">
        <v>78</v>
      </c>
      <c r="AA64" s="89" t="s">
        <v>78</v>
      </c>
      <c r="AB64" s="89" t="s">
        <v>78</v>
      </c>
      <c r="AC64" s="89">
        <v>33568.6</v>
      </c>
      <c r="AD64" s="89" t="s">
        <v>78</v>
      </c>
      <c r="AE64" s="89" t="s">
        <v>78</v>
      </c>
      <c r="AF64" s="89" t="s">
        <v>78</v>
      </c>
      <c r="AG64" s="89">
        <v>25940.6</v>
      </c>
      <c r="AH64" s="89" t="s">
        <v>78</v>
      </c>
      <c r="AI64" s="89" t="s">
        <v>78</v>
      </c>
      <c r="AJ64" s="102"/>
      <c r="AK64" s="103"/>
      <c r="AL64" s="104"/>
      <c r="AM64" s="105"/>
      <c r="AN64" s="106"/>
      <c r="AO64" s="112"/>
      <c r="AP64" s="118"/>
      <c r="AQ64" s="119"/>
      <c r="AR64" s="107"/>
      <c r="AS64" s="108"/>
      <c r="AT64" s="109"/>
      <c r="AU64" s="110"/>
      <c r="AV64" s="113"/>
      <c r="AW64" s="114"/>
      <c r="AX64" s="115"/>
      <c r="AY64" s="116"/>
    </row>
    <row r="65" spans="1:51" ht="39.75" customHeight="1">
      <c r="A65" s="46">
        <v>59</v>
      </c>
      <c r="B65" s="46" t="s">
        <v>149</v>
      </c>
      <c r="C65" s="100">
        <v>42471</v>
      </c>
      <c r="D65" s="46" t="s">
        <v>85</v>
      </c>
      <c r="E65" s="46" t="s">
        <v>66</v>
      </c>
      <c r="F65" s="46" t="s">
        <v>287</v>
      </c>
      <c r="G65" s="46" t="s">
        <v>280</v>
      </c>
      <c r="H65" s="100">
        <v>41575</v>
      </c>
      <c r="I65" s="46" t="s">
        <v>281</v>
      </c>
      <c r="J65" s="46" t="s">
        <v>108</v>
      </c>
      <c r="K65" s="111" t="s">
        <v>282</v>
      </c>
      <c r="L65" s="101" t="s">
        <v>76</v>
      </c>
      <c r="M65" s="89" t="s">
        <v>78</v>
      </c>
      <c r="N65" s="89">
        <v>107300</v>
      </c>
      <c r="O65" s="89" t="s">
        <v>78</v>
      </c>
      <c r="P65" s="89" t="s">
        <v>78</v>
      </c>
      <c r="Q65" s="89" t="s">
        <v>78</v>
      </c>
      <c r="R65" s="89" t="s">
        <v>78</v>
      </c>
      <c r="S65" s="89" t="s">
        <v>78</v>
      </c>
      <c r="T65" s="89" t="s">
        <v>78</v>
      </c>
      <c r="U65" s="89" t="s">
        <v>78</v>
      </c>
      <c r="V65" s="89" t="s">
        <v>78</v>
      </c>
      <c r="W65" s="89" t="s">
        <v>78</v>
      </c>
      <c r="X65" s="89" t="s">
        <v>78</v>
      </c>
      <c r="Y65" s="89">
        <v>34200</v>
      </c>
      <c r="Z65" s="89" t="s">
        <v>78</v>
      </c>
      <c r="AA65" s="89" t="s">
        <v>78</v>
      </c>
      <c r="AB65" s="89" t="s">
        <v>78</v>
      </c>
      <c r="AC65" s="89">
        <v>35800</v>
      </c>
      <c r="AD65" s="89" t="s">
        <v>78</v>
      </c>
      <c r="AE65" s="89" t="s">
        <v>78</v>
      </c>
      <c r="AF65" s="89" t="s">
        <v>78</v>
      </c>
      <c r="AG65" s="89">
        <v>37300</v>
      </c>
      <c r="AH65" s="89" t="s">
        <v>78</v>
      </c>
      <c r="AI65" s="89" t="s">
        <v>78</v>
      </c>
      <c r="AJ65" s="102"/>
      <c r="AK65" s="103"/>
      <c r="AL65" s="104"/>
      <c r="AM65" s="105"/>
      <c r="AN65" s="106"/>
      <c r="AO65" s="112"/>
      <c r="AP65" s="118"/>
      <c r="AQ65" s="119"/>
      <c r="AR65" s="107"/>
      <c r="AS65" s="108"/>
      <c r="AT65" s="109"/>
      <c r="AU65" s="110"/>
      <c r="AV65" s="113"/>
      <c r="AW65" s="114"/>
      <c r="AX65" s="115"/>
      <c r="AY65" s="116"/>
    </row>
    <row r="66" spans="1:51" ht="39.75" customHeight="1">
      <c r="A66" s="46">
        <v>60</v>
      </c>
      <c r="B66" s="46" t="s">
        <v>149</v>
      </c>
      <c r="C66" s="100">
        <v>42471</v>
      </c>
      <c r="D66" s="46" t="s">
        <v>85</v>
      </c>
      <c r="E66" s="46" t="s">
        <v>66</v>
      </c>
      <c r="F66" s="46" t="s">
        <v>288</v>
      </c>
      <c r="G66" s="46" t="s">
        <v>280</v>
      </c>
      <c r="H66" s="100">
        <v>41575</v>
      </c>
      <c r="I66" s="46" t="s">
        <v>281</v>
      </c>
      <c r="J66" s="46" t="s">
        <v>108</v>
      </c>
      <c r="K66" s="111" t="s">
        <v>282</v>
      </c>
      <c r="L66" s="101" t="s">
        <v>76</v>
      </c>
      <c r="M66" s="89" t="s">
        <v>78</v>
      </c>
      <c r="N66" s="89">
        <v>229818.1</v>
      </c>
      <c r="O66" s="89" t="s">
        <v>78</v>
      </c>
      <c r="P66" s="89" t="s">
        <v>78</v>
      </c>
      <c r="Q66" s="89">
        <v>44585.7</v>
      </c>
      <c r="R66" s="89" t="s">
        <v>78</v>
      </c>
      <c r="S66" s="89" t="s">
        <v>78</v>
      </c>
      <c r="T66" s="89" t="s">
        <v>78</v>
      </c>
      <c r="U66" s="89">
        <v>6246</v>
      </c>
      <c r="V66" s="89" t="s">
        <v>78</v>
      </c>
      <c r="W66" s="89" t="s">
        <v>78</v>
      </c>
      <c r="X66" s="89" t="s">
        <v>78</v>
      </c>
      <c r="Y66" s="89">
        <v>22920</v>
      </c>
      <c r="Z66" s="89" t="s">
        <v>78</v>
      </c>
      <c r="AA66" s="89" t="s">
        <v>78</v>
      </c>
      <c r="AB66" s="89" t="s">
        <v>78</v>
      </c>
      <c r="AC66" s="89">
        <v>27564</v>
      </c>
      <c r="AD66" s="89" t="s">
        <v>78</v>
      </c>
      <c r="AE66" s="89" t="s">
        <v>78</v>
      </c>
      <c r="AF66" s="89" t="s">
        <v>78</v>
      </c>
      <c r="AG66" s="89">
        <v>36296</v>
      </c>
      <c r="AH66" s="89" t="s">
        <v>78</v>
      </c>
      <c r="AI66" s="89" t="s">
        <v>78</v>
      </c>
      <c r="AJ66" s="102"/>
      <c r="AK66" s="103"/>
      <c r="AL66" s="104"/>
      <c r="AM66" s="105"/>
      <c r="AN66" s="106"/>
      <c r="AO66" s="112"/>
      <c r="AP66" s="118"/>
      <c r="AQ66" s="119"/>
      <c r="AR66" s="107"/>
      <c r="AS66" s="108"/>
      <c r="AT66" s="109"/>
      <c r="AU66" s="110"/>
      <c r="AV66" s="113"/>
      <c r="AW66" s="114"/>
      <c r="AX66" s="115"/>
      <c r="AY66" s="116"/>
    </row>
    <row r="67" spans="1:51" ht="39.75" customHeight="1">
      <c r="A67" s="46">
        <v>61</v>
      </c>
      <c r="B67" s="46" t="s">
        <v>149</v>
      </c>
      <c r="C67" s="100">
        <v>42471</v>
      </c>
      <c r="D67" s="46" t="s">
        <v>85</v>
      </c>
      <c r="E67" s="46" t="s">
        <v>66</v>
      </c>
      <c r="F67" s="46" t="s">
        <v>289</v>
      </c>
      <c r="G67" s="46" t="s">
        <v>280</v>
      </c>
      <c r="H67" s="100">
        <v>41575</v>
      </c>
      <c r="I67" s="46" t="s">
        <v>281</v>
      </c>
      <c r="J67" s="46" t="s">
        <v>108</v>
      </c>
      <c r="K67" s="111" t="s">
        <v>282</v>
      </c>
      <c r="L67" s="101" t="s">
        <v>76</v>
      </c>
      <c r="M67" s="89" t="s">
        <v>78</v>
      </c>
      <c r="N67" s="89">
        <v>58000</v>
      </c>
      <c r="O67" s="89" t="s">
        <v>78</v>
      </c>
      <c r="P67" s="89" t="s">
        <v>78</v>
      </c>
      <c r="Q67" s="89" t="s">
        <v>78</v>
      </c>
      <c r="R67" s="89" t="s">
        <v>78</v>
      </c>
      <c r="S67" s="89" t="s">
        <v>78</v>
      </c>
      <c r="T67" s="89" t="s">
        <v>78</v>
      </c>
      <c r="U67" s="89">
        <v>14500</v>
      </c>
      <c r="V67" s="89" t="s">
        <v>78</v>
      </c>
      <c r="W67" s="89" t="s">
        <v>78</v>
      </c>
      <c r="X67" s="89" t="s">
        <v>78</v>
      </c>
      <c r="Y67" s="89">
        <v>14500</v>
      </c>
      <c r="Z67" s="89" t="s">
        <v>78</v>
      </c>
      <c r="AA67" s="89" t="s">
        <v>78</v>
      </c>
      <c r="AB67" s="89" t="s">
        <v>78</v>
      </c>
      <c r="AC67" s="89">
        <v>14500</v>
      </c>
      <c r="AD67" s="89" t="s">
        <v>78</v>
      </c>
      <c r="AE67" s="89" t="s">
        <v>78</v>
      </c>
      <c r="AF67" s="89" t="s">
        <v>78</v>
      </c>
      <c r="AG67" s="89">
        <v>14500</v>
      </c>
      <c r="AH67" s="89" t="s">
        <v>78</v>
      </c>
      <c r="AI67" s="89" t="s">
        <v>78</v>
      </c>
      <c r="AJ67" s="102"/>
      <c r="AK67" s="103"/>
      <c r="AL67" s="104"/>
      <c r="AM67" s="105"/>
      <c r="AN67" s="106"/>
      <c r="AO67" s="112"/>
      <c r="AP67" s="118"/>
      <c r="AQ67" s="119"/>
      <c r="AR67" s="107"/>
      <c r="AS67" s="108"/>
      <c r="AT67" s="109"/>
      <c r="AU67" s="110"/>
      <c r="AV67" s="113"/>
      <c r="AW67" s="114"/>
      <c r="AX67" s="115"/>
      <c r="AY67" s="116"/>
    </row>
    <row r="68" spans="1:51" ht="39.75" customHeight="1">
      <c r="A68" s="46">
        <v>62</v>
      </c>
      <c r="B68" s="46" t="s">
        <v>149</v>
      </c>
      <c r="C68" s="100">
        <v>42471</v>
      </c>
      <c r="D68" s="46" t="s">
        <v>85</v>
      </c>
      <c r="E68" s="46" t="s">
        <v>66</v>
      </c>
      <c r="F68" s="46" t="s">
        <v>290</v>
      </c>
      <c r="G68" s="46" t="s">
        <v>291</v>
      </c>
      <c r="H68" s="100">
        <v>41185</v>
      </c>
      <c r="I68" s="46" t="s">
        <v>281</v>
      </c>
      <c r="J68" s="46" t="s">
        <v>63</v>
      </c>
      <c r="K68" s="111" t="s">
        <v>292</v>
      </c>
      <c r="L68" s="101" t="s">
        <v>76</v>
      </c>
      <c r="M68" s="89">
        <v>231401.24497</v>
      </c>
      <c r="N68" s="89">
        <v>67197.3</v>
      </c>
      <c r="O68" s="89" t="s">
        <v>78</v>
      </c>
      <c r="P68" s="89" t="s">
        <v>78</v>
      </c>
      <c r="Q68" s="89" t="s">
        <v>78</v>
      </c>
      <c r="R68" s="89" t="s">
        <v>78</v>
      </c>
      <c r="S68" s="89" t="s">
        <v>78</v>
      </c>
      <c r="T68" s="89" t="s">
        <v>78</v>
      </c>
      <c r="U68" s="89" t="s">
        <v>78</v>
      </c>
      <c r="V68" s="89" t="s">
        <v>78</v>
      </c>
      <c r="W68" s="89" t="s">
        <v>78</v>
      </c>
      <c r="X68" s="89" t="s">
        <v>78</v>
      </c>
      <c r="Y68" s="89" t="s">
        <v>78</v>
      </c>
      <c r="Z68" s="89" t="s">
        <v>78</v>
      </c>
      <c r="AA68" s="89" t="s">
        <v>78</v>
      </c>
      <c r="AB68" s="89" t="s">
        <v>78</v>
      </c>
      <c r="AC68" s="89" t="s">
        <v>78</v>
      </c>
      <c r="AD68" s="89" t="s">
        <v>78</v>
      </c>
      <c r="AE68" s="89" t="s">
        <v>78</v>
      </c>
      <c r="AF68" s="89" t="s">
        <v>78</v>
      </c>
      <c r="AG68" s="89" t="s">
        <v>78</v>
      </c>
      <c r="AH68" s="89" t="s">
        <v>78</v>
      </c>
      <c r="AI68" s="89" t="s">
        <v>78</v>
      </c>
      <c r="AJ68" s="102" t="s">
        <v>113</v>
      </c>
      <c r="AK68" s="103"/>
      <c r="AL68" s="104" t="s">
        <v>113</v>
      </c>
      <c r="AM68" s="105"/>
      <c r="AN68" s="106"/>
      <c r="AO68" s="112"/>
      <c r="AP68" s="118" t="s">
        <v>113</v>
      </c>
      <c r="AQ68" s="119"/>
      <c r="AR68" s="107"/>
      <c r="AS68" s="108"/>
      <c r="AT68" s="109"/>
      <c r="AU68" s="110"/>
      <c r="AV68" s="113"/>
      <c r="AW68" s="114" t="s">
        <v>113</v>
      </c>
      <c r="AX68" s="115"/>
      <c r="AY68" s="116"/>
    </row>
    <row r="69" spans="1:51" ht="39.75" customHeight="1">
      <c r="A69" s="46">
        <v>63</v>
      </c>
      <c r="B69" s="46" t="s">
        <v>149</v>
      </c>
      <c r="C69" s="100">
        <v>42471</v>
      </c>
      <c r="D69" s="46" t="s">
        <v>85</v>
      </c>
      <c r="E69" s="46" t="s">
        <v>66</v>
      </c>
      <c r="F69" s="46" t="s">
        <v>293</v>
      </c>
      <c r="G69" s="46" t="s">
        <v>291</v>
      </c>
      <c r="H69" s="100">
        <v>41185</v>
      </c>
      <c r="I69" s="46" t="s">
        <v>281</v>
      </c>
      <c r="J69" s="46" t="s">
        <v>63</v>
      </c>
      <c r="K69" s="111" t="s">
        <v>292</v>
      </c>
      <c r="L69" s="101" t="s">
        <v>76</v>
      </c>
      <c r="M69" s="89">
        <v>405872.33743000001</v>
      </c>
      <c r="N69" s="89">
        <v>158881.60000000001</v>
      </c>
      <c r="O69" s="89" t="s">
        <v>78</v>
      </c>
      <c r="P69" s="89" t="s">
        <v>78</v>
      </c>
      <c r="Q69" s="89">
        <v>9500</v>
      </c>
      <c r="R69" s="89" t="s">
        <v>78</v>
      </c>
      <c r="S69" s="89" t="s">
        <v>78</v>
      </c>
      <c r="T69" s="89" t="s">
        <v>78</v>
      </c>
      <c r="U69" s="89" t="s">
        <v>78</v>
      </c>
      <c r="V69" s="89" t="s">
        <v>78</v>
      </c>
      <c r="W69" s="89" t="s">
        <v>78</v>
      </c>
      <c r="X69" s="89" t="s">
        <v>78</v>
      </c>
      <c r="Y69" s="89" t="s">
        <v>78</v>
      </c>
      <c r="Z69" s="89" t="s">
        <v>78</v>
      </c>
      <c r="AA69" s="89" t="s">
        <v>78</v>
      </c>
      <c r="AB69" s="89" t="s">
        <v>78</v>
      </c>
      <c r="AC69" s="89" t="s">
        <v>78</v>
      </c>
      <c r="AD69" s="89" t="s">
        <v>78</v>
      </c>
      <c r="AE69" s="89" t="s">
        <v>78</v>
      </c>
      <c r="AF69" s="89" t="s">
        <v>78</v>
      </c>
      <c r="AG69" s="89" t="s">
        <v>78</v>
      </c>
      <c r="AH69" s="89" t="s">
        <v>78</v>
      </c>
      <c r="AI69" s="89" t="s">
        <v>78</v>
      </c>
      <c r="AJ69" s="102"/>
      <c r="AK69" s="103"/>
      <c r="AL69" s="104"/>
      <c r="AM69" s="105"/>
      <c r="AN69" s="106"/>
      <c r="AO69" s="112"/>
      <c r="AP69" s="118"/>
      <c r="AQ69" s="119"/>
      <c r="AR69" s="107"/>
      <c r="AS69" s="108"/>
      <c r="AT69" s="109"/>
      <c r="AU69" s="110"/>
      <c r="AV69" s="113"/>
      <c r="AW69" s="114"/>
      <c r="AX69" s="115"/>
      <c r="AY69" s="116"/>
    </row>
    <row r="70" spans="1:51" ht="39.75" customHeight="1">
      <c r="A70" s="46">
        <v>64</v>
      </c>
      <c r="B70" s="46" t="s">
        <v>156</v>
      </c>
      <c r="C70" s="100">
        <v>42471</v>
      </c>
      <c r="D70" s="46" t="s">
        <v>85</v>
      </c>
      <c r="E70" s="46" t="s">
        <v>66</v>
      </c>
      <c r="F70" s="46" t="s">
        <v>294</v>
      </c>
      <c r="G70" s="46" t="s">
        <v>295</v>
      </c>
      <c r="H70" s="100">
        <v>41757</v>
      </c>
      <c r="I70" s="46" t="s">
        <v>296</v>
      </c>
      <c r="J70" s="46" t="s">
        <v>108</v>
      </c>
      <c r="K70" s="111" t="s">
        <v>297</v>
      </c>
      <c r="L70" s="101" t="s">
        <v>76</v>
      </c>
      <c r="M70" s="89" t="s">
        <v>78</v>
      </c>
      <c r="N70" s="89">
        <v>19847</v>
      </c>
      <c r="O70" s="89" t="s">
        <v>78</v>
      </c>
      <c r="P70" s="89" t="s">
        <v>78</v>
      </c>
      <c r="Q70" s="89" t="s">
        <v>78</v>
      </c>
      <c r="R70" s="89" t="s">
        <v>78</v>
      </c>
      <c r="S70" s="89" t="s">
        <v>78</v>
      </c>
      <c r="T70" s="89" t="s">
        <v>78</v>
      </c>
      <c r="U70" s="89" t="s">
        <v>78</v>
      </c>
      <c r="V70" s="89" t="s">
        <v>78</v>
      </c>
      <c r="W70" s="89" t="s">
        <v>78</v>
      </c>
      <c r="X70" s="89" t="s">
        <v>78</v>
      </c>
      <c r="Y70" s="89">
        <v>4000</v>
      </c>
      <c r="Z70" s="89" t="s">
        <v>78</v>
      </c>
      <c r="AA70" s="89" t="s">
        <v>78</v>
      </c>
      <c r="AB70" s="89" t="s">
        <v>78</v>
      </c>
      <c r="AC70" s="89">
        <v>4000</v>
      </c>
      <c r="AD70" s="89" t="s">
        <v>78</v>
      </c>
      <c r="AE70" s="89" t="s">
        <v>78</v>
      </c>
      <c r="AF70" s="89" t="s">
        <v>78</v>
      </c>
      <c r="AG70" s="89">
        <v>4000</v>
      </c>
      <c r="AH70" s="89" t="s">
        <v>78</v>
      </c>
      <c r="AI70" s="89" t="s">
        <v>78</v>
      </c>
      <c r="AJ70" s="102"/>
      <c r="AK70" s="103"/>
      <c r="AL70" s="104"/>
      <c r="AM70" s="105"/>
      <c r="AN70" s="106"/>
      <c r="AO70" s="112"/>
      <c r="AP70" s="118"/>
      <c r="AQ70" s="119"/>
      <c r="AR70" s="107"/>
      <c r="AS70" s="108"/>
      <c r="AT70" s="109"/>
      <c r="AU70" s="110"/>
      <c r="AV70" s="113"/>
      <c r="AW70" s="114"/>
      <c r="AX70" s="115"/>
      <c r="AY70" s="116"/>
    </row>
    <row r="71" spans="1:51" ht="39.75" customHeight="1">
      <c r="A71" s="46">
        <v>65</v>
      </c>
      <c r="B71" s="46" t="s">
        <v>156</v>
      </c>
      <c r="C71" s="100">
        <v>42471</v>
      </c>
      <c r="D71" s="46" t="s">
        <v>85</v>
      </c>
      <c r="E71" s="46" t="s">
        <v>66</v>
      </c>
      <c r="F71" s="46" t="s">
        <v>278</v>
      </c>
      <c r="G71" s="46" t="s">
        <v>295</v>
      </c>
      <c r="H71" s="100">
        <v>41757</v>
      </c>
      <c r="I71" s="46" t="s">
        <v>296</v>
      </c>
      <c r="J71" s="46" t="s">
        <v>108</v>
      </c>
      <c r="K71" s="111" t="s">
        <v>297</v>
      </c>
      <c r="L71" s="101" t="s">
        <v>76</v>
      </c>
      <c r="M71" s="89" t="s">
        <v>78</v>
      </c>
      <c r="N71" s="89">
        <v>1983351.8</v>
      </c>
      <c r="O71" s="89" t="s">
        <v>78</v>
      </c>
      <c r="P71" s="89" t="s">
        <v>78</v>
      </c>
      <c r="Q71" s="89">
        <v>107886</v>
      </c>
      <c r="R71" s="89" t="s">
        <v>78</v>
      </c>
      <c r="S71" s="89" t="s">
        <v>78</v>
      </c>
      <c r="T71" s="89" t="s">
        <v>78</v>
      </c>
      <c r="U71" s="89">
        <v>52886</v>
      </c>
      <c r="V71" s="89" t="s">
        <v>78</v>
      </c>
      <c r="W71" s="89" t="s">
        <v>78</v>
      </c>
      <c r="X71" s="89" t="s">
        <v>78</v>
      </c>
      <c r="Y71" s="89">
        <v>486600</v>
      </c>
      <c r="Z71" s="89" t="s">
        <v>78</v>
      </c>
      <c r="AA71" s="89" t="s">
        <v>78</v>
      </c>
      <c r="AB71" s="89" t="s">
        <v>78</v>
      </c>
      <c r="AC71" s="89">
        <v>486600</v>
      </c>
      <c r="AD71" s="89" t="s">
        <v>78</v>
      </c>
      <c r="AE71" s="89" t="s">
        <v>78</v>
      </c>
      <c r="AF71" s="89" t="s">
        <v>78</v>
      </c>
      <c r="AG71" s="89">
        <v>486600</v>
      </c>
      <c r="AH71" s="89" t="s">
        <v>78</v>
      </c>
      <c r="AI71" s="89" t="s">
        <v>78</v>
      </c>
      <c r="AJ71" s="102"/>
      <c r="AK71" s="103"/>
      <c r="AL71" s="104"/>
      <c r="AM71" s="105"/>
      <c r="AN71" s="106"/>
      <c r="AO71" s="112"/>
      <c r="AP71" s="118"/>
      <c r="AQ71" s="119"/>
      <c r="AR71" s="107"/>
      <c r="AS71" s="108"/>
      <c r="AT71" s="109"/>
      <c r="AU71" s="110"/>
      <c r="AV71" s="113"/>
      <c r="AW71" s="114"/>
      <c r="AX71" s="115"/>
      <c r="AY71" s="116"/>
    </row>
    <row r="72" spans="1:51" ht="39.75" customHeight="1">
      <c r="A72" s="46">
        <v>66</v>
      </c>
      <c r="B72" s="46" t="s">
        <v>156</v>
      </c>
      <c r="C72" s="100">
        <v>42471</v>
      </c>
      <c r="D72" s="46" t="s">
        <v>85</v>
      </c>
      <c r="E72" s="46" t="s">
        <v>66</v>
      </c>
      <c r="F72" s="46" t="s">
        <v>298</v>
      </c>
      <c r="G72" s="46" t="s">
        <v>295</v>
      </c>
      <c r="H72" s="100">
        <v>41757</v>
      </c>
      <c r="I72" s="46" t="s">
        <v>296</v>
      </c>
      <c r="J72" s="46" t="s">
        <v>108</v>
      </c>
      <c r="K72" s="111" t="s">
        <v>297</v>
      </c>
      <c r="L72" s="101" t="s">
        <v>76</v>
      </c>
      <c r="M72" s="89" t="s">
        <v>78</v>
      </c>
      <c r="N72" s="89">
        <v>860388.8</v>
      </c>
      <c r="O72" s="89" t="s">
        <v>78</v>
      </c>
      <c r="P72" s="89" t="s">
        <v>78</v>
      </c>
      <c r="Q72" s="89">
        <v>82659.8</v>
      </c>
      <c r="R72" s="89" t="s">
        <v>78</v>
      </c>
      <c r="S72" s="89" t="s">
        <v>78</v>
      </c>
      <c r="T72" s="89" t="s">
        <v>78</v>
      </c>
      <c r="U72" s="89">
        <v>95961.7</v>
      </c>
      <c r="V72" s="89" t="s">
        <v>78</v>
      </c>
      <c r="W72" s="89" t="s">
        <v>78</v>
      </c>
      <c r="X72" s="89" t="s">
        <v>78</v>
      </c>
      <c r="Y72" s="89">
        <v>55133</v>
      </c>
      <c r="Z72" s="89" t="s">
        <v>78</v>
      </c>
      <c r="AA72" s="89" t="s">
        <v>78</v>
      </c>
      <c r="AB72" s="89" t="s">
        <v>78</v>
      </c>
      <c r="AC72" s="89">
        <v>46833</v>
      </c>
      <c r="AD72" s="89" t="s">
        <v>78</v>
      </c>
      <c r="AE72" s="89" t="s">
        <v>78</v>
      </c>
      <c r="AF72" s="89" t="s">
        <v>78</v>
      </c>
      <c r="AG72" s="89">
        <v>45333</v>
      </c>
      <c r="AH72" s="89" t="s">
        <v>78</v>
      </c>
      <c r="AI72" s="89" t="s">
        <v>78</v>
      </c>
      <c r="AJ72" s="102"/>
      <c r="AK72" s="103"/>
      <c r="AL72" s="104"/>
      <c r="AM72" s="105"/>
      <c r="AN72" s="106"/>
      <c r="AO72" s="112"/>
      <c r="AP72" s="118"/>
      <c r="AQ72" s="119"/>
      <c r="AR72" s="107"/>
      <c r="AS72" s="108"/>
      <c r="AT72" s="109"/>
      <c r="AU72" s="110"/>
      <c r="AV72" s="113"/>
      <c r="AW72" s="114"/>
      <c r="AX72" s="115"/>
      <c r="AY72" s="116"/>
    </row>
    <row r="73" spans="1:51" ht="39.75" customHeight="1">
      <c r="A73" s="46">
        <v>67</v>
      </c>
      <c r="B73" s="46" t="s">
        <v>156</v>
      </c>
      <c r="C73" s="100">
        <v>42471</v>
      </c>
      <c r="D73" s="46" t="s">
        <v>85</v>
      </c>
      <c r="E73" s="46" t="s">
        <v>66</v>
      </c>
      <c r="F73" s="46" t="s">
        <v>123</v>
      </c>
      <c r="G73" s="46" t="s">
        <v>295</v>
      </c>
      <c r="H73" s="100">
        <v>41757</v>
      </c>
      <c r="I73" s="46" t="s">
        <v>296</v>
      </c>
      <c r="J73" s="46" t="s">
        <v>108</v>
      </c>
      <c r="K73" s="111" t="s">
        <v>297</v>
      </c>
      <c r="L73" s="101" t="s">
        <v>76</v>
      </c>
      <c r="M73" s="89" t="s">
        <v>78</v>
      </c>
      <c r="N73" s="89">
        <v>249852.6</v>
      </c>
      <c r="O73" s="89" t="s">
        <v>78</v>
      </c>
      <c r="P73" s="89" t="s">
        <v>78</v>
      </c>
      <c r="Q73" s="89">
        <v>35862.400000000001</v>
      </c>
      <c r="R73" s="89" t="s">
        <v>78</v>
      </c>
      <c r="S73" s="89" t="s">
        <v>78</v>
      </c>
      <c r="T73" s="89" t="s">
        <v>78</v>
      </c>
      <c r="U73" s="89">
        <v>35862.400000000001</v>
      </c>
      <c r="V73" s="89" t="s">
        <v>78</v>
      </c>
      <c r="W73" s="89" t="s">
        <v>78</v>
      </c>
      <c r="X73" s="89" t="s">
        <v>78</v>
      </c>
      <c r="Y73" s="89">
        <v>35862.400000000001</v>
      </c>
      <c r="Z73" s="89" t="s">
        <v>78</v>
      </c>
      <c r="AA73" s="89" t="s">
        <v>78</v>
      </c>
      <c r="AB73" s="89" t="s">
        <v>78</v>
      </c>
      <c r="AC73" s="89">
        <v>35862.400000000001</v>
      </c>
      <c r="AD73" s="89" t="s">
        <v>78</v>
      </c>
      <c r="AE73" s="89" t="s">
        <v>78</v>
      </c>
      <c r="AF73" s="89" t="s">
        <v>78</v>
      </c>
      <c r="AG73" s="89">
        <v>35862.400000000001</v>
      </c>
      <c r="AH73" s="89" t="s">
        <v>78</v>
      </c>
      <c r="AI73" s="89" t="s">
        <v>78</v>
      </c>
      <c r="AJ73" s="102"/>
      <c r="AK73" s="103"/>
      <c r="AL73" s="104"/>
      <c r="AM73" s="105"/>
      <c r="AN73" s="106"/>
      <c r="AO73" s="112"/>
      <c r="AP73" s="54"/>
      <c r="AQ73" s="55"/>
      <c r="AR73" s="107"/>
      <c r="AS73" s="108" t="s">
        <v>113</v>
      </c>
      <c r="AT73" s="109"/>
      <c r="AU73" s="110"/>
      <c r="AV73" s="113"/>
      <c r="AW73" s="114"/>
      <c r="AX73" s="115"/>
      <c r="AY73" s="116"/>
    </row>
    <row r="74" spans="1:51" ht="39.75" customHeight="1">
      <c r="A74" s="46">
        <v>68</v>
      </c>
      <c r="B74" s="46" t="s">
        <v>156</v>
      </c>
      <c r="C74" s="100">
        <v>42471</v>
      </c>
      <c r="D74" s="46" t="s">
        <v>85</v>
      </c>
      <c r="E74" s="46" t="s">
        <v>66</v>
      </c>
      <c r="F74" s="46" t="s">
        <v>299</v>
      </c>
      <c r="G74" s="46" t="s">
        <v>300</v>
      </c>
      <c r="H74" s="100">
        <v>41723</v>
      </c>
      <c r="I74" s="46" t="s">
        <v>301</v>
      </c>
      <c r="J74" s="46" t="s">
        <v>108</v>
      </c>
      <c r="K74" s="111" t="s">
        <v>302</v>
      </c>
      <c r="L74" s="101" t="s">
        <v>76</v>
      </c>
      <c r="M74" s="89" t="s">
        <v>78</v>
      </c>
      <c r="N74" s="89">
        <v>490702</v>
      </c>
      <c r="O74" s="89" t="s">
        <v>78</v>
      </c>
      <c r="P74" s="89" t="s">
        <v>78</v>
      </c>
      <c r="Q74" s="89">
        <v>60000</v>
      </c>
      <c r="R74" s="89" t="s">
        <v>78</v>
      </c>
      <c r="S74" s="89" t="s">
        <v>78</v>
      </c>
      <c r="T74" s="89" t="s">
        <v>78</v>
      </c>
      <c r="U74" s="89">
        <v>60000</v>
      </c>
      <c r="V74" s="89" t="s">
        <v>78</v>
      </c>
      <c r="W74" s="89" t="s">
        <v>78</v>
      </c>
      <c r="X74" s="89" t="s">
        <v>78</v>
      </c>
      <c r="Y74" s="89">
        <v>60000</v>
      </c>
      <c r="Z74" s="89" t="s">
        <v>78</v>
      </c>
      <c r="AA74" s="89" t="s">
        <v>78</v>
      </c>
      <c r="AB74" s="89" t="s">
        <v>78</v>
      </c>
      <c r="AC74" s="89">
        <v>60000</v>
      </c>
      <c r="AD74" s="89" t="s">
        <v>78</v>
      </c>
      <c r="AE74" s="89" t="s">
        <v>78</v>
      </c>
      <c r="AF74" s="89" t="s">
        <v>78</v>
      </c>
      <c r="AG74" s="89">
        <v>60000</v>
      </c>
      <c r="AH74" s="89" t="s">
        <v>78</v>
      </c>
      <c r="AI74" s="89" t="s">
        <v>78</v>
      </c>
      <c r="AJ74" s="102" t="s">
        <v>113</v>
      </c>
      <c r="AK74" s="103"/>
      <c r="AL74" s="104"/>
      <c r="AM74" s="105" t="s">
        <v>113</v>
      </c>
      <c r="AN74" s="106"/>
      <c r="AO74" s="112"/>
      <c r="AP74" s="118"/>
      <c r="AQ74" s="119"/>
      <c r="AR74" s="107" t="s">
        <v>113</v>
      </c>
      <c r="AS74" s="108" t="s">
        <v>113</v>
      </c>
      <c r="AT74" s="109"/>
      <c r="AU74" s="110"/>
      <c r="AV74" s="113"/>
      <c r="AW74" s="114"/>
      <c r="AX74" s="115" t="s">
        <v>113</v>
      </c>
      <c r="AY74" s="116"/>
    </row>
    <row r="75" spans="1:51" ht="39.75" customHeight="1">
      <c r="A75" s="46">
        <v>69</v>
      </c>
      <c r="B75" s="46" t="s">
        <v>156</v>
      </c>
      <c r="C75" s="100">
        <v>42471</v>
      </c>
      <c r="D75" s="46" t="s">
        <v>85</v>
      </c>
      <c r="E75" s="46" t="s">
        <v>66</v>
      </c>
      <c r="F75" s="46" t="s">
        <v>303</v>
      </c>
      <c r="G75" s="46" t="s">
        <v>300</v>
      </c>
      <c r="H75" s="100">
        <v>41723</v>
      </c>
      <c r="I75" s="46" t="s">
        <v>301</v>
      </c>
      <c r="J75" s="46" t="s">
        <v>108</v>
      </c>
      <c r="K75" s="111" t="s">
        <v>302</v>
      </c>
      <c r="L75" s="101" t="s">
        <v>76</v>
      </c>
      <c r="M75" s="89" t="s">
        <v>78</v>
      </c>
      <c r="N75" s="89" t="s">
        <v>78</v>
      </c>
      <c r="O75" s="89" t="s">
        <v>78</v>
      </c>
      <c r="P75" s="89" t="s">
        <v>78</v>
      </c>
      <c r="Q75" s="89" t="s">
        <v>78</v>
      </c>
      <c r="R75" s="89" t="s">
        <v>78</v>
      </c>
      <c r="S75" s="89" t="s">
        <v>78</v>
      </c>
      <c r="T75" s="89" t="s">
        <v>78</v>
      </c>
      <c r="U75" s="89" t="s">
        <v>78</v>
      </c>
      <c r="V75" s="89" t="s">
        <v>78</v>
      </c>
      <c r="W75" s="89" t="s">
        <v>78</v>
      </c>
      <c r="X75" s="89" t="s">
        <v>78</v>
      </c>
      <c r="Y75" s="89" t="s">
        <v>78</v>
      </c>
      <c r="Z75" s="89" t="s">
        <v>78</v>
      </c>
      <c r="AA75" s="89" t="s">
        <v>78</v>
      </c>
      <c r="AB75" s="89" t="s">
        <v>78</v>
      </c>
      <c r="AC75" s="89" t="s">
        <v>78</v>
      </c>
      <c r="AD75" s="89" t="s">
        <v>78</v>
      </c>
      <c r="AE75" s="89" t="s">
        <v>78</v>
      </c>
      <c r="AF75" s="89" t="s">
        <v>78</v>
      </c>
      <c r="AG75" s="89" t="s">
        <v>78</v>
      </c>
      <c r="AH75" s="89" t="s">
        <v>78</v>
      </c>
      <c r="AI75" s="89" t="s">
        <v>78</v>
      </c>
      <c r="AJ75" s="102"/>
      <c r="AK75" s="103"/>
      <c r="AL75" s="104"/>
      <c r="AM75" s="105"/>
      <c r="AN75" s="106"/>
      <c r="AO75" s="112"/>
      <c r="AP75" s="118"/>
      <c r="AQ75" s="119"/>
      <c r="AR75" s="107"/>
      <c r="AS75" s="108"/>
      <c r="AT75" s="109"/>
      <c r="AU75" s="110"/>
      <c r="AV75" s="113"/>
      <c r="AW75" s="114"/>
      <c r="AX75" s="115"/>
      <c r="AY75" s="116"/>
    </row>
    <row r="76" spans="1:51" ht="39.75" customHeight="1">
      <c r="A76" s="46">
        <v>70</v>
      </c>
      <c r="B76" s="46" t="s">
        <v>150</v>
      </c>
      <c r="C76" s="100">
        <v>42471</v>
      </c>
      <c r="D76" s="46" t="s">
        <v>85</v>
      </c>
      <c r="E76" s="46" t="s">
        <v>66</v>
      </c>
      <c r="F76" s="46" t="s">
        <v>304</v>
      </c>
      <c r="G76" s="46" t="s">
        <v>305</v>
      </c>
      <c r="H76" s="100">
        <v>41547</v>
      </c>
      <c r="I76" s="46" t="s">
        <v>306</v>
      </c>
      <c r="J76" s="46" t="s">
        <v>86</v>
      </c>
      <c r="K76" s="111" t="s">
        <v>307</v>
      </c>
      <c r="L76" s="101" t="s">
        <v>76</v>
      </c>
      <c r="M76" s="89">
        <v>737513.1</v>
      </c>
      <c r="N76" s="89">
        <v>1397291.5</v>
      </c>
      <c r="O76" s="89" t="s">
        <v>78</v>
      </c>
      <c r="P76" s="89" t="s">
        <v>78</v>
      </c>
      <c r="Q76" s="89">
        <v>154416.70000000001</v>
      </c>
      <c r="R76" s="89" t="s">
        <v>78</v>
      </c>
      <c r="S76" s="89" t="s">
        <v>78</v>
      </c>
      <c r="T76" s="89" t="s">
        <v>78</v>
      </c>
      <c r="U76" s="89">
        <v>154416.70000000001</v>
      </c>
      <c r="V76" s="89" t="s">
        <v>78</v>
      </c>
      <c r="W76" s="89" t="s">
        <v>78</v>
      </c>
      <c r="X76" s="89" t="s">
        <v>78</v>
      </c>
      <c r="Y76" s="89" t="s">
        <v>78</v>
      </c>
      <c r="Z76" s="89" t="s">
        <v>78</v>
      </c>
      <c r="AA76" s="89" t="s">
        <v>78</v>
      </c>
      <c r="AB76" s="89" t="s">
        <v>78</v>
      </c>
      <c r="AC76" s="89" t="s">
        <v>78</v>
      </c>
      <c r="AD76" s="89" t="s">
        <v>78</v>
      </c>
      <c r="AE76" s="89" t="s">
        <v>78</v>
      </c>
      <c r="AF76" s="89" t="s">
        <v>78</v>
      </c>
      <c r="AG76" s="89" t="s">
        <v>78</v>
      </c>
      <c r="AH76" s="89" t="s">
        <v>78</v>
      </c>
      <c r="AI76" s="89" t="s">
        <v>78</v>
      </c>
      <c r="AJ76" s="102"/>
      <c r="AK76" s="103"/>
      <c r="AL76" s="104"/>
      <c r="AM76" s="105"/>
      <c r="AN76" s="106"/>
      <c r="AO76" s="112"/>
      <c r="AP76" s="118"/>
      <c r="AQ76" s="119"/>
      <c r="AR76" s="107"/>
      <c r="AS76" s="108"/>
      <c r="AT76" s="109" t="s">
        <v>113</v>
      </c>
      <c r="AU76" s="110" t="s">
        <v>113</v>
      </c>
      <c r="AV76" s="113"/>
      <c r="AW76" s="114"/>
      <c r="AX76" s="115"/>
      <c r="AY76" s="116"/>
    </row>
    <row r="77" spans="1:51" ht="39.75" customHeight="1">
      <c r="A77" s="46">
        <v>71</v>
      </c>
      <c r="B77" s="46" t="s">
        <v>150</v>
      </c>
      <c r="C77" s="100">
        <v>42471</v>
      </c>
      <c r="D77" s="46" t="s">
        <v>85</v>
      </c>
      <c r="E77" s="46" t="s">
        <v>66</v>
      </c>
      <c r="F77" s="46" t="s">
        <v>308</v>
      </c>
      <c r="G77" s="46" t="s">
        <v>305</v>
      </c>
      <c r="H77" s="100">
        <v>41547</v>
      </c>
      <c r="I77" s="46" t="s">
        <v>306</v>
      </c>
      <c r="J77" s="46" t="s">
        <v>86</v>
      </c>
      <c r="K77" s="111" t="s">
        <v>307</v>
      </c>
      <c r="L77" s="101" t="s">
        <v>76</v>
      </c>
      <c r="M77" s="89">
        <v>534344.80000000005</v>
      </c>
      <c r="N77" s="89">
        <f>381304+10902.2</f>
        <v>392206.2</v>
      </c>
      <c r="O77" s="89" t="s">
        <v>78</v>
      </c>
      <c r="P77" s="89" t="s">
        <v>78</v>
      </c>
      <c r="Q77" s="89">
        <v>100000</v>
      </c>
      <c r="R77" s="89">
        <v>2869</v>
      </c>
      <c r="S77" s="89" t="s">
        <v>78</v>
      </c>
      <c r="T77" s="89" t="s">
        <v>78</v>
      </c>
      <c r="U77" s="89">
        <v>100000</v>
      </c>
      <c r="V77" s="89">
        <v>2869</v>
      </c>
      <c r="W77" s="89" t="s">
        <v>78</v>
      </c>
      <c r="X77" s="89" t="s">
        <v>78</v>
      </c>
      <c r="Y77" s="89" t="s">
        <v>78</v>
      </c>
      <c r="Z77" s="89" t="s">
        <v>78</v>
      </c>
      <c r="AA77" s="89" t="s">
        <v>78</v>
      </c>
      <c r="AB77" s="89" t="s">
        <v>78</v>
      </c>
      <c r="AC77" s="89" t="s">
        <v>78</v>
      </c>
      <c r="AD77" s="89" t="s">
        <v>78</v>
      </c>
      <c r="AE77" s="89" t="s">
        <v>78</v>
      </c>
      <c r="AF77" s="89" t="s">
        <v>78</v>
      </c>
      <c r="AG77" s="89" t="s">
        <v>78</v>
      </c>
      <c r="AH77" s="89" t="s">
        <v>78</v>
      </c>
      <c r="AI77" s="89" t="s">
        <v>78</v>
      </c>
      <c r="AJ77" s="102"/>
      <c r="AK77" s="103"/>
      <c r="AL77" s="104"/>
      <c r="AM77" s="105"/>
      <c r="AN77" s="106"/>
      <c r="AO77" s="112"/>
      <c r="AP77" s="118"/>
      <c r="AQ77" s="119"/>
      <c r="AR77" s="107"/>
      <c r="AS77" s="108"/>
      <c r="AT77" s="109"/>
      <c r="AU77" s="110"/>
      <c r="AV77" s="113"/>
      <c r="AW77" s="114"/>
      <c r="AX77" s="115"/>
      <c r="AY77" s="116"/>
    </row>
    <row r="78" spans="1:51" ht="39.75" customHeight="1">
      <c r="A78" s="46">
        <v>72</v>
      </c>
      <c r="B78" s="46" t="s">
        <v>150</v>
      </c>
      <c r="C78" s="100">
        <v>42471</v>
      </c>
      <c r="D78" s="46" t="s">
        <v>85</v>
      </c>
      <c r="E78" s="46" t="s">
        <v>66</v>
      </c>
      <c r="F78" s="46" t="s">
        <v>309</v>
      </c>
      <c r="G78" s="46" t="s">
        <v>305</v>
      </c>
      <c r="H78" s="100">
        <v>41547</v>
      </c>
      <c r="I78" s="46" t="s">
        <v>306</v>
      </c>
      <c r="J78" s="46" t="s">
        <v>86</v>
      </c>
      <c r="K78" s="111" t="s">
        <v>307</v>
      </c>
      <c r="L78" s="101" t="s">
        <v>76</v>
      </c>
      <c r="M78" s="89">
        <v>3242469.3</v>
      </c>
      <c r="N78" s="89">
        <v>595489.9</v>
      </c>
      <c r="O78" s="89" t="s">
        <v>78</v>
      </c>
      <c r="P78" s="89" t="s">
        <v>78</v>
      </c>
      <c r="Q78" s="89">
        <v>108500</v>
      </c>
      <c r="R78" s="89" t="s">
        <v>78</v>
      </c>
      <c r="S78" s="89" t="s">
        <v>78</v>
      </c>
      <c r="T78" s="89" t="s">
        <v>78</v>
      </c>
      <c r="U78" s="89">
        <v>108500</v>
      </c>
      <c r="V78" s="89" t="s">
        <v>78</v>
      </c>
      <c r="W78" s="89" t="s">
        <v>78</v>
      </c>
      <c r="X78" s="89" t="s">
        <v>78</v>
      </c>
      <c r="Y78" s="89" t="s">
        <v>78</v>
      </c>
      <c r="Z78" s="89" t="s">
        <v>78</v>
      </c>
      <c r="AA78" s="89" t="s">
        <v>78</v>
      </c>
      <c r="AB78" s="89" t="s">
        <v>78</v>
      </c>
      <c r="AC78" s="89" t="s">
        <v>78</v>
      </c>
      <c r="AD78" s="89" t="s">
        <v>78</v>
      </c>
      <c r="AE78" s="89" t="s">
        <v>78</v>
      </c>
      <c r="AF78" s="89" t="s">
        <v>78</v>
      </c>
      <c r="AG78" s="89" t="s">
        <v>78</v>
      </c>
      <c r="AH78" s="89" t="s">
        <v>78</v>
      </c>
      <c r="AI78" s="89" t="s">
        <v>78</v>
      </c>
      <c r="AJ78" s="102" t="s">
        <v>113</v>
      </c>
      <c r="AK78" s="103"/>
      <c r="AL78" s="104"/>
      <c r="AM78" s="105" t="s">
        <v>113</v>
      </c>
      <c r="AN78" s="106"/>
      <c r="AO78" s="112"/>
      <c r="AP78" s="118"/>
      <c r="AQ78" s="119"/>
      <c r="AR78" s="107"/>
      <c r="AS78" s="108"/>
      <c r="AT78" s="109" t="s">
        <v>113</v>
      </c>
      <c r="AU78" s="110"/>
      <c r="AV78" s="113"/>
      <c r="AW78" s="114"/>
      <c r="AX78" s="115"/>
      <c r="AY78" s="116"/>
    </row>
    <row r="79" spans="1:51" ht="39.75" customHeight="1">
      <c r="A79" s="46">
        <v>73</v>
      </c>
      <c r="B79" s="46" t="s">
        <v>151</v>
      </c>
      <c r="C79" s="100">
        <v>42471</v>
      </c>
      <c r="D79" s="46" t="s">
        <v>85</v>
      </c>
      <c r="E79" s="46" t="s">
        <v>66</v>
      </c>
      <c r="F79" s="46" t="s">
        <v>310</v>
      </c>
      <c r="G79" s="46" t="s">
        <v>311</v>
      </c>
      <c r="H79" s="100">
        <v>41571</v>
      </c>
      <c r="I79" s="46" t="s">
        <v>312</v>
      </c>
      <c r="J79" s="46" t="s">
        <v>108</v>
      </c>
      <c r="K79" s="111" t="s">
        <v>313</v>
      </c>
      <c r="L79" s="101" t="s">
        <v>76</v>
      </c>
      <c r="M79" s="89" t="s">
        <v>78</v>
      </c>
      <c r="N79" s="89">
        <v>1439594.6910000001</v>
      </c>
      <c r="O79" s="89" t="s">
        <v>78</v>
      </c>
      <c r="P79" s="89" t="s">
        <v>78</v>
      </c>
      <c r="Q79" s="89">
        <v>31695.48</v>
      </c>
      <c r="R79" s="89" t="s">
        <v>78</v>
      </c>
      <c r="S79" s="89" t="s">
        <v>78</v>
      </c>
      <c r="T79" s="89" t="s">
        <v>78</v>
      </c>
      <c r="U79" s="89">
        <v>31356.005000000001</v>
      </c>
      <c r="V79" s="89" t="s">
        <v>78</v>
      </c>
      <c r="W79" s="89" t="s">
        <v>78</v>
      </c>
      <c r="X79" s="89" t="s">
        <v>78</v>
      </c>
      <c r="Y79" s="89">
        <v>542960</v>
      </c>
      <c r="Z79" s="89" t="s">
        <v>78</v>
      </c>
      <c r="AA79" s="89" t="s">
        <v>78</v>
      </c>
      <c r="AB79" s="89" t="s">
        <v>78</v>
      </c>
      <c r="AC79" s="89">
        <v>549340</v>
      </c>
      <c r="AD79" s="89" t="s">
        <v>78</v>
      </c>
      <c r="AE79" s="89" t="s">
        <v>78</v>
      </c>
      <c r="AF79" s="89" t="s">
        <v>78</v>
      </c>
      <c r="AG79" s="89">
        <v>249790</v>
      </c>
      <c r="AH79" s="89" t="s">
        <v>78</v>
      </c>
      <c r="AI79" s="89" t="s">
        <v>78</v>
      </c>
      <c r="AJ79" s="102" t="s">
        <v>113</v>
      </c>
      <c r="AK79" s="103"/>
      <c r="AL79" s="104"/>
      <c r="AM79" s="105" t="s">
        <v>113</v>
      </c>
      <c r="AN79" s="106"/>
      <c r="AO79" s="112"/>
      <c r="AP79" s="118"/>
      <c r="AQ79" s="119"/>
      <c r="AR79" s="107"/>
      <c r="AS79" s="108"/>
      <c r="AT79" s="109"/>
      <c r="AU79" s="110"/>
      <c r="AV79" s="113"/>
      <c r="AW79" s="114"/>
      <c r="AX79" s="115"/>
      <c r="AY79" s="116"/>
    </row>
    <row r="80" spans="1:51" ht="39.75" customHeight="1">
      <c r="A80" s="46">
        <v>74</v>
      </c>
      <c r="B80" s="46" t="s">
        <v>151</v>
      </c>
      <c r="C80" s="100">
        <v>42471</v>
      </c>
      <c r="D80" s="46" t="s">
        <v>85</v>
      </c>
      <c r="E80" s="46" t="s">
        <v>66</v>
      </c>
      <c r="F80" s="46" t="s">
        <v>314</v>
      </c>
      <c r="G80" s="46" t="s">
        <v>311</v>
      </c>
      <c r="H80" s="100">
        <v>41571</v>
      </c>
      <c r="I80" s="46" t="s">
        <v>312</v>
      </c>
      <c r="J80" s="46" t="s">
        <v>108</v>
      </c>
      <c r="K80" s="111" t="s">
        <v>313</v>
      </c>
      <c r="L80" s="101" t="s">
        <v>76</v>
      </c>
      <c r="M80" s="89">
        <v>252832.15</v>
      </c>
      <c r="N80" s="89">
        <v>179715.976</v>
      </c>
      <c r="O80" s="89" t="s">
        <v>78</v>
      </c>
      <c r="P80" s="89" t="s">
        <v>78</v>
      </c>
      <c r="Q80" s="89">
        <v>17531.401000000002</v>
      </c>
      <c r="R80" s="89" t="s">
        <v>78</v>
      </c>
      <c r="S80" s="89" t="s">
        <v>78</v>
      </c>
      <c r="T80" s="89" t="s">
        <v>78</v>
      </c>
      <c r="U80" s="89">
        <v>17266.150000000001</v>
      </c>
      <c r="V80" s="89" t="s">
        <v>78</v>
      </c>
      <c r="W80" s="89" t="s">
        <v>78</v>
      </c>
      <c r="X80" s="89" t="s">
        <v>78</v>
      </c>
      <c r="Y80" s="89">
        <v>29699</v>
      </c>
      <c r="Z80" s="89" t="s">
        <v>78</v>
      </c>
      <c r="AA80" s="89" t="s">
        <v>78</v>
      </c>
      <c r="AB80" s="89" t="s">
        <v>78</v>
      </c>
      <c r="AC80" s="89">
        <v>30801</v>
      </c>
      <c r="AD80" s="89" t="s">
        <v>78</v>
      </c>
      <c r="AE80" s="89" t="s">
        <v>78</v>
      </c>
      <c r="AF80" s="89" t="s">
        <v>78</v>
      </c>
      <c r="AG80" s="89">
        <v>33063</v>
      </c>
      <c r="AH80" s="89" t="s">
        <v>78</v>
      </c>
      <c r="AI80" s="89" t="s">
        <v>78</v>
      </c>
      <c r="AJ80" s="102" t="s">
        <v>113</v>
      </c>
      <c r="AK80" s="103"/>
      <c r="AL80" s="104"/>
      <c r="AM80" s="105"/>
      <c r="AN80" s="106"/>
      <c r="AO80" s="112" t="s">
        <v>113</v>
      </c>
      <c r="AP80" s="118" t="s">
        <v>113</v>
      </c>
      <c r="AQ80" s="119"/>
      <c r="AR80" s="107"/>
      <c r="AS80" s="108"/>
      <c r="AT80" s="109"/>
      <c r="AU80" s="110" t="s">
        <v>113</v>
      </c>
      <c r="AV80" s="113" t="s">
        <v>113</v>
      </c>
      <c r="AW80" s="114" t="s">
        <v>113</v>
      </c>
      <c r="AX80" s="115"/>
      <c r="AY80" s="116" t="s">
        <v>113</v>
      </c>
    </row>
    <row r="81" spans="1:51" ht="39.75" customHeight="1">
      <c r="A81" s="46">
        <v>75</v>
      </c>
      <c r="B81" s="46" t="s">
        <v>151</v>
      </c>
      <c r="C81" s="100">
        <v>42471</v>
      </c>
      <c r="D81" s="46" t="s">
        <v>85</v>
      </c>
      <c r="E81" s="46" t="s">
        <v>66</v>
      </c>
      <c r="F81" s="46" t="s">
        <v>315</v>
      </c>
      <c r="G81" s="46" t="s">
        <v>311</v>
      </c>
      <c r="H81" s="100">
        <v>41571</v>
      </c>
      <c r="I81" s="46" t="s">
        <v>312</v>
      </c>
      <c r="J81" s="46" t="s">
        <v>108</v>
      </c>
      <c r="K81" s="111" t="s">
        <v>313</v>
      </c>
      <c r="L81" s="101" t="s">
        <v>76</v>
      </c>
      <c r="M81" s="89">
        <v>31230.78</v>
      </c>
      <c r="N81" s="89">
        <v>342039.10700000002</v>
      </c>
      <c r="O81" s="89" t="s">
        <v>78</v>
      </c>
      <c r="P81" s="89" t="s">
        <v>78</v>
      </c>
      <c r="Q81" s="89">
        <v>45799.209000000003</v>
      </c>
      <c r="R81" s="89" t="s">
        <v>78</v>
      </c>
      <c r="S81" s="89" t="s">
        <v>78</v>
      </c>
      <c r="T81" s="89" t="s">
        <v>78</v>
      </c>
      <c r="U81" s="89">
        <v>41756.906000000003</v>
      </c>
      <c r="V81" s="89" t="s">
        <v>78</v>
      </c>
      <c r="W81" s="89" t="s">
        <v>78</v>
      </c>
      <c r="X81" s="89" t="s">
        <v>78</v>
      </c>
      <c r="Y81" s="89">
        <v>24040.6</v>
      </c>
      <c r="Z81" s="89" t="s">
        <v>78</v>
      </c>
      <c r="AA81" s="89" t="s">
        <v>78</v>
      </c>
      <c r="AB81" s="89" t="s">
        <v>78</v>
      </c>
      <c r="AC81" s="89">
        <v>24040.6</v>
      </c>
      <c r="AD81" s="89" t="s">
        <v>78</v>
      </c>
      <c r="AE81" s="89" t="s">
        <v>78</v>
      </c>
      <c r="AF81" s="89" t="s">
        <v>78</v>
      </c>
      <c r="AG81" s="89">
        <v>24040.6</v>
      </c>
      <c r="AH81" s="89" t="s">
        <v>78</v>
      </c>
      <c r="AI81" s="89" t="s">
        <v>78</v>
      </c>
      <c r="AJ81" s="102"/>
      <c r="AK81" s="103"/>
      <c r="AL81" s="104"/>
      <c r="AM81" s="105"/>
      <c r="AN81" s="106"/>
      <c r="AO81" s="112"/>
      <c r="AP81" s="118"/>
      <c r="AQ81" s="119"/>
      <c r="AR81" s="107"/>
      <c r="AS81" s="108"/>
      <c r="AT81" s="109"/>
      <c r="AU81" s="110"/>
      <c r="AV81" s="113"/>
      <c r="AW81" s="114"/>
      <c r="AX81" s="115"/>
      <c r="AY81" s="116"/>
    </row>
    <row r="82" spans="1:51" ht="39.75" customHeight="1">
      <c r="A82" s="46">
        <v>76</v>
      </c>
      <c r="B82" s="46" t="s">
        <v>151</v>
      </c>
      <c r="C82" s="100">
        <v>42471</v>
      </c>
      <c r="D82" s="46" t="s">
        <v>85</v>
      </c>
      <c r="E82" s="46" t="s">
        <v>66</v>
      </c>
      <c r="F82" s="46" t="s">
        <v>316</v>
      </c>
      <c r="G82" s="46" t="s">
        <v>311</v>
      </c>
      <c r="H82" s="100">
        <v>41571</v>
      </c>
      <c r="I82" s="46" t="s">
        <v>312</v>
      </c>
      <c r="J82" s="46" t="s">
        <v>108</v>
      </c>
      <c r="K82" s="111" t="s">
        <v>313</v>
      </c>
      <c r="L82" s="101" t="s">
        <v>76</v>
      </c>
      <c r="M82" s="89" t="s">
        <v>78</v>
      </c>
      <c r="N82" s="89">
        <v>49517.044000000002</v>
      </c>
      <c r="O82" s="89" t="s">
        <v>78</v>
      </c>
      <c r="P82" s="89" t="s">
        <v>78</v>
      </c>
      <c r="Q82" s="89">
        <v>75.275999999999996</v>
      </c>
      <c r="R82" s="89" t="s">
        <v>78</v>
      </c>
      <c r="S82" s="89" t="s">
        <v>78</v>
      </c>
      <c r="T82" s="89" t="s">
        <v>78</v>
      </c>
      <c r="U82" s="89">
        <v>75.275999999999996</v>
      </c>
      <c r="V82" s="89" t="s">
        <v>78</v>
      </c>
      <c r="W82" s="89" t="s">
        <v>78</v>
      </c>
      <c r="X82" s="89" t="s">
        <v>78</v>
      </c>
      <c r="Y82" s="89">
        <v>15803.5</v>
      </c>
      <c r="Z82" s="89" t="s">
        <v>78</v>
      </c>
      <c r="AA82" s="89" t="s">
        <v>78</v>
      </c>
      <c r="AB82" s="89" t="s">
        <v>78</v>
      </c>
      <c r="AC82" s="89">
        <v>15243.4</v>
      </c>
      <c r="AD82" s="89" t="s">
        <v>78</v>
      </c>
      <c r="AE82" s="89" t="s">
        <v>78</v>
      </c>
      <c r="AF82" s="89" t="s">
        <v>78</v>
      </c>
      <c r="AG82" s="89">
        <v>16685.099999999999</v>
      </c>
      <c r="AH82" s="89" t="s">
        <v>78</v>
      </c>
      <c r="AI82" s="89" t="s">
        <v>78</v>
      </c>
      <c r="AJ82" s="102"/>
      <c r="AK82" s="103"/>
      <c r="AL82" s="104"/>
      <c r="AM82" s="105"/>
      <c r="AN82" s="106"/>
      <c r="AO82" s="112"/>
      <c r="AP82" s="118"/>
      <c r="AQ82" s="119"/>
      <c r="AR82" s="107"/>
      <c r="AS82" s="108"/>
      <c r="AT82" s="109" t="s">
        <v>113</v>
      </c>
      <c r="AU82" s="110"/>
      <c r="AV82" s="113"/>
      <c r="AW82" s="114"/>
      <c r="AX82" s="115"/>
      <c r="AY82" s="116"/>
    </row>
    <row r="83" spans="1:51" ht="39.75" customHeight="1">
      <c r="A83" s="46">
        <v>77</v>
      </c>
      <c r="B83" s="46" t="s">
        <v>151</v>
      </c>
      <c r="C83" s="100">
        <v>42471</v>
      </c>
      <c r="D83" s="46" t="s">
        <v>85</v>
      </c>
      <c r="E83" s="46" t="s">
        <v>66</v>
      </c>
      <c r="F83" s="46" t="s">
        <v>317</v>
      </c>
      <c r="G83" s="46" t="s">
        <v>311</v>
      </c>
      <c r="H83" s="100">
        <v>41571</v>
      </c>
      <c r="I83" s="46" t="s">
        <v>312</v>
      </c>
      <c r="J83" s="46" t="s">
        <v>133</v>
      </c>
      <c r="K83" s="111" t="s">
        <v>313</v>
      </c>
      <c r="L83" s="101" t="s">
        <v>76</v>
      </c>
      <c r="M83" s="89">
        <v>15850.4</v>
      </c>
      <c r="N83" s="89">
        <v>53362.873</v>
      </c>
      <c r="O83" s="89" t="s">
        <v>78</v>
      </c>
      <c r="P83" s="89" t="s">
        <v>78</v>
      </c>
      <c r="Q83" s="89">
        <v>10557.607</v>
      </c>
      <c r="R83" s="89" t="s">
        <v>78</v>
      </c>
      <c r="S83" s="89" t="s">
        <v>78</v>
      </c>
      <c r="T83" s="89" t="s">
        <v>78</v>
      </c>
      <c r="U83" s="89" t="s">
        <v>78</v>
      </c>
      <c r="V83" s="89" t="s">
        <v>78</v>
      </c>
      <c r="W83" s="89" t="s">
        <v>78</v>
      </c>
      <c r="X83" s="89" t="s">
        <v>78</v>
      </c>
      <c r="Y83" s="89" t="s">
        <v>78</v>
      </c>
      <c r="Z83" s="89" t="s">
        <v>78</v>
      </c>
      <c r="AA83" s="89" t="s">
        <v>78</v>
      </c>
      <c r="AB83" s="89" t="s">
        <v>78</v>
      </c>
      <c r="AC83" s="89" t="s">
        <v>78</v>
      </c>
      <c r="AD83" s="89" t="s">
        <v>78</v>
      </c>
      <c r="AE83" s="89" t="s">
        <v>78</v>
      </c>
      <c r="AF83" s="89" t="s">
        <v>78</v>
      </c>
      <c r="AG83" s="89" t="s">
        <v>78</v>
      </c>
      <c r="AH83" s="89" t="s">
        <v>78</v>
      </c>
      <c r="AI83" s="89" t="s">
        <v>78</v>
      </c>
      <c r="AJ83" s="102"/>
      <c r="AK83" s="103"/>
      <c r="AL83" s="104"/>
      <c r="AM83" s="105"/>
      <c r="AN83" s="106"/>
      <c r="AO83" s="112"/>
      <c r="AP83" s="118"/>
      <c r="AQ83" s="119"/>
      <c r="AR83" s="107"/>
      <c r="AS83" s="108"/>
      <c r="AT83" s="109"/>
      <c r="AU83" s="110"/>
      <c r="AV83" s="113"/>
      <c r="AW83" s="114"/>
      <c r="AX83" s="115"/>
      <c r="AY83" s="116"/>
    </row>
    <row r="84" spans="1:51" ht="39.75" customHeight="1">
      <c r="A84" s="46">
        <v>78</v>
      </c>
      <c r="B84" s="46" t="s">
        <v>152</v>
      </c>
      <c r="C84" s="100">
        <v>42472</v>
      </c>
      <c r="D84" s="46" t="s">
        <v>85</v>
      </c>
      <c r="E84" s="46" t="s">
        <v>66</v>
      </c>
      <c r="F84" s="46" t="s">
        <v>318</v>
      </c>
      <c r="G84" s="46" t="s">
        <v>190</v>
      </c>
      <c r="H84" s="100">
        <v>41592</v>
      </c>
      <c r="I84" s="46" t="s">
        <v>191</v>
      </c>
      <c r="J84" s="46" t="s">
        <v>108</v>
      </c>
      <c r="K84" s="111" t="s">
        <v>192</v>
      </c>
      <c r="L84" s="101" t="s">
        <v>76</v>
      </c>
      <c r="M84" s="89">
        <v>245096</v>
      </c>
      <c r="N84" s="89">
        <f>8394662.4+4176.8</f>
        <v>8398839.2000000011</v>
      </c>
      <c r="O84" s="89" t="s">
        <v>78</v>
      </c>
      <c r="P84" s="89">
        <v>3779.7</v>
      </c>
      <c r="Q84" s="89">
        <v>1405617.7</v>
      </c>
      <c r="R84" s="89">
        <v>1282.4000000000001</v>
      </c>
      <c r="S84" s="89" t="s">
        <v>78</v>
      </c>
      <c r="T84" s="89">
        <v>3779.7</v>
      </c>
      <c r="U84" s="89">
        <v>1306526.1000000001</v>
      </c>
      <c r="V84" s="89">
        <v>1432.4</v>
      </c>
      <c r="W84" s="89" t="s">
        <v>78</v>
      </c>
      <c r="X84" s="89">
        <v>3779.7</v>
      </c>
      <c r="Y84" s="89">
        <v>1081473.3999999999</v>
      </c>
      <c r="Z84" s="89">
        <v>202.4</v>
      </c>
      <c r="AA84" s="89" t="s">
        <v>78</v>
      </c>
      <c r="AB84" s="89">
        <v>3779.7</v>
      </c>
      <c r="AC84" s="89">
        <v>837433.4</v>
      </c>
      <c r="AD84" s="89">
        <v>202.4</v>
      </c>
      <c r="AE84" s="89" t="s">
        <v>78</v>
      </c>
      <c r="AF84" s="89">
        <v>3779.7</v>
      </c>
      <c r="AG84" s="89">
        <v>743233.4</v>
      </c>
      <c r="AH84" s="89">
        <v>202.4</v>
      </c>
      <c r="AI84" s="89" t="s">
        <v>78</v>
      </c>
      <c r="AJ84" s="102"/>
      <c r="AK84" s="103"/>
      <c r="AL84" s="104"/>
      <c r="AM84" s="105"/>
      <c r="AN84" s="106"/>
      <c r="AO84" s="112"/>
      <c r="AP84" s="118"/>
      <c r="AQ84" s="119" t="s">
        <v>113</v>
      </c>
      <c r="AR84" s="107"/>
      <c r="AS84" s="108"/>
      <c r="AT84" s="109"/>
      <c r="AU84" s="110"/>
      <c r="AV84" s="113"/>
      <c r="AW84" s="114"/>
      <c r="AX84" s="115"/>
      <c r="AY84" s="116"/>
    </row>
    <row r="85" spans="1:51" ht="39.75" customHeight="1">
      <c r="A85" s="46">
        <v>79</v>
      </c>
      <c r="B85" s="46" t="s">
        <v>152</v>
      </c>
      <c r="C85" s="100">
        <v>42472</v>
      </c>
      <c r="D85" s="46" t="s">
        <v>85</v>
      </c>
      <c r="E85" s="46" t="s">
        <v>66</v>
      </c>
      <c r="F85" s="46" t="s">
        <v>319</v>
      </c>
      <c r="G85" s="46" t="s">
        <v>190</v>
      </c>
      <c r="H85" s="100">
        <v>41592</v>
      </c>
      <c r="I85" s="46" t="s">
        <v>191</v>
      </c>
      <c r="J85" s="46" t="s">
        <v>108</v>
      </c>
      <c r="K85" s="111" t="s">
        <v>192</v>
      </c>
      <c r="L85" s="101" t="s">
        <v>76</v>
      </c>
      <c r="M85" s="89" t="s">
        <v>78</v>
      </c>
      <c r="N85" s="89">
        <v>283218.59999999998</v>
      </c>
      <c r="O85" s="89" t="s">
        <v>78</v>
      </c>
      <c r="P85" s="89" t="s">
        <v>78</v>
      </c>
      <c r="Q85" s="89">
        <v>33972</v>
      </c>
      <c r="R85" s="89">
        <v>2560</v>
      </c>
      <c r="S85" s="89" t="s">
        <v>78</v>
      </c>
      <c r="T85" s="89" t="s">
        <v>78</v>
      </c>
      <c r="U85" s="89">
        <v>41458.699999999997</v>
      </c>
      <c r="V85" s="89">
        <v>2400</v>
      </c>
      <c r="W85" s="89" t="s">
        <v>78</v>
      </c>
      <c r="X85" s="89" t="s">
        <v>78</v>
      </c>
      <c r="Y85" s="89">
        <v>43573.1</v>
      </c>
      <c r="Z85" s="89">
        <v>2400</v>
      </c>
      <c r="AA85" s="89" t="s">
        <v>78</v>
      </c>
      <c r="AB85" s="89" t="s">
        <v>78</v>
      </c>
      <c r="AC85" s="89">
        <v>45621</v>
      </c>
      <c r="AD85" s="89">
        <v>2400</v>
      </c>
      <c r="AE85" s="89" t="s">
        <v>78</v>
      </c>
      <c r="AF85" s="89" t="s">
        <v>78</v>
      </c>
      <c r="AG85" s="89">
        <v>47582.8</v>
      </c>
      <c r="AH85" s="89">
        <v>2400</v>
      </c>
      <c r="AI85" s="89" t="s">
        <v>78</v>
      </c>
      <c r="AJ85" s="102"/>
      <c r="AK85" s="103"/>
      <c r="AL85" s="104"/>
      <c r="AM85" s="105"/>
      <c r="AN85" s="106"/>
      <c r="AO85" s="112"/>
      <c r="AP85" s="118"/>
      <c r="AQ85" s="119"/>
      <c r="AR85" s="107"/>
      <c r="AS85" s="108"/>
      <c r="AT85" s="109"/>
      <c r="AU85" s="110"/>
      <c r="AV85" s="113"/>
      <c r="AW85" s="114"/>
      <c r="AX85" s="115"/>
      <c r="AY85" s="116"/>
    </row>
    <row r="86" spans="1:51" ht="39.75" customHeight="1">
      <c r="A86" s="46">
        <v>80</v>
      </c>
      <c r="B86" s="46" t="s">
        <v>152</v>
      </c>
      <c r="C86" s="100">
        <v>42472</v>
      </c>
      <c r="D86" s="46" t="s">
        <v>85</v>
      </c>
      <c r="E86" s="46" t="s">
        <v>66</v>
      </c>
      <c r="F86" s="46" t="s">
        <v>320</v>
      </c>
      <c r="G86" s="46" t="s">
        <v>190</v>
      </c>
      <c r="H86" s="100">
        <v>41592</v>
      </c>
      <c r="I86" s="46" t="s">
        <v>191</v>
      </c>
      <c r="J86" s="46" t="s">
        <v>108</v>
      </c>
      <c r="K86" s="111" t="s">
        <v>192</v>
      </c>
      <c r="L86" s="101" t="s">
        <v>76</v>
      </c>
      <c r="M86" s="89">
        <v>978216.3</v>
      </c>
      <c r="N86" s="89">
        <v>1835443</v>
      </c>
      <c r="O86" s="89" t="s">
        <v>78</v>
      </c>
      <c r="P86" s="89">
        <v>241354.7</v>
      </c>
      <c r="Q86" s="89">
        <v>263672.7</v>
      </c>
      <c r="R86" s="89" t="s">
        <v>78</v>
      </c>
      <c r="S86" s="89" t="s">
        <v>78</v>
      </c>
      <c r="T86" s="89">
        <v>241354.7</v>
      </c>
      <c r="U86" s="89">
        <v>264349.90000000002</v>
      </c>
      <c r="V86" s="89" t="s">
        <v>78</v>
      </c>
      <c r="W86" s="89" t="s">
        <v>78</v>
      </c>
      <c r="X86" s="89" t="s">
        <v>78</v>
      </c>
      <c r="Y86" s="89">
        <v>264511.59999999998</v>
      </c>
      <c r="Z86" s="89" t="s">
        <v>78</v>
      </c>
      <c r="AA86" s="89" t="s">
        <v>78</v>
      </c>
      <c r="AB86" s="89" t="s">
        <v>78</v>
      </c>
      <c r="AC86" s="89">
        <v>264511.59999999998</v>
      </c>
      <c r="AD86" s="89" t="s">
        <v>78</v>
      </c>
      <c r="AE86" s="89" t="s">
        <v>78</v>
      </c>
      <c r="AF86" s="89" t="s">
        <v>78</v>
      </c>
      <c r="AG86" s="89">
        <v>264511.59999999998</v>
      </c>
      <c r="AH86" s="89" t="s">
        <v>78</v>
      </c>
      <c r="AI86" s="89" t="s">
        <v>78</v>
      </c>
      <c r="AJ86" s="102"/>
      <c r="AK86" s="103"/>
      <c r="AL86" s="104"/>
      <c r="AM86" s="105"/>
      <c r="AN86" s="106"/>
      <c r="AO86" s="112"/>
      <c r="AP86" s="118"/>
      <c r="AQ86" s="119"/>
      <c r="AR86" s="107"/>
      <c r="AS86" s="108"/>
      <c r="AT86" s="109"/>
      <c r="AU86" s="110"/>
      <c r="AV86" s="113"/>
      <c r="AW86" s="114"/>
      <c r="AX86" s="115"/>
      <c r="AY86" s="116"/>
    </row>
    <row r="87" spans="1:51" ht="39.75" customHeight="1">
      <c r="A87" s="46">
        <v>81</v>
      </c>
      <c r="B87" s="46" t="s">
        <v>152</v>
      </c>
      <c r="C87" s="100">
        <v>42472</v>
      </c>
      <c r="D87" s="46" t="s">
        <v>85</v>
      </c>
      <c r="E87" s="46" t="s">
        <v>66</v>
      </c>
      <c r="F87" s="46" t="s">
        <v>321</v>
      </c>
      <c r="G87" s="46" t="s">
        <v>190</v>
      </c>
      <c r="H87" s="100">
        <v>41592</v>
      </c>
      <c r="I87" s="46" t="s">
        <v>191</v>
      </c>
      <c r="J87" s="46" t="s">
        <v>108</v>
      </c>
      <c r="K87" s="111" t="s">
        <v>192</v>
      </c>
      <c r="L87" s="101" t="s">
        <v>76</v>
      </c>
      <c r="M87" s="89">
        <v>203665.00399999999</v>
      </c>
      <c r="N87" s="89">
        <f>1554572.8+9975</f>
        <v>1564547.8</v>
      </c>
      <c r="O87" s="89" t="s">
        <v>78</v>
      </c>
      <c r="P87" s="89" t="s">
        <v>78</v>
      </c>
      <c r="Q87" s="89">
        <v>198657.6</v>
      </c>
      <c r="R87" s="89">
        <v>1300</v>
      </c>
      <c r="S87" s="89" t="s">
        <v>78</v>
      </c>
      <c r="T87" s="89" t="s">
        <v>78</v>
      </c>
      <c r="U87" s="89">
        <v>199575.9</v>
      </c>
      <c r="V87" s="89">
        <v>1300</v>
      </c>
      <c r="W87" s="89" t="s">
        <v>78</v>
      </c>
      <c r="X87" s="89" t="s">
        <v>78</v>
      </c>
      <c r="Y87" s="89">
        <v>215348</v>
      </c>
      <c r="Z87" s="89">
        <v>1300</v>
      </c>
      <c r="AA87" s="89" t="s">
        <v>78</v>
      </c>
      <c r="AB87" s="89" t="s">
        <v>78</v>
      </c>
      <c r="AC87" s="89">
        <v>225470</v>
      </c>
      <c r="AD87" s="89">
        <v>1300</v>
      </c>
      <c r="AE87" s="89" t="s">
        <v>78</v>
      </c>
      <c r="AF87" s="89" t="s">
        <v>78</v>
      </c>
      <c r="AG87" s="89">
        <v>235191</v>
      </c>
      <c r="AH87" s="89">
        <v>1300</v>
      </c>
      <c r="AI87" s="89" t="s">
        <v>78</v>
      </c>
      <c r="AJ87" s="102" t="s">
        <v>113</v>
      </c>
      <c r="AK87" s="103"/>
      <c r="AL87" s="104"/>
      <c r="AM87" s="105" t="s">
        <v>113</v>
      </c>
      <c r="AN87" s="106"/>
      <c r="AO87" s="112"/>
      <c r="AP87" s="118" t="s">
        <v>113</v>
      </c>
      <c r="AQ87" s="119"/>
      <c r="AR87" s="107" t="s">
        <v>113</v>
      </c>
      <c r="AS87" s="108" t="s">
        <v>113</v>
      </c>
      <c r="AT87" s="109"/>
      <c r="AU87" s="110"/>
      <c r="AV87" s="113" t="s">
        <v>113</v>
      </c>
      <c r="AW87" s="114"/>
      <c r="AX87" s="115"/>
      <c r="AY87" s="116" t="s">
        <v>113</v>
      </c>
    </row>
    <row r="88" spans="1:51" ht="39.75" customHeight="1">
      <c r="A88" s="46">
        <v>82</v>
      </c>
      <c r="B88" s="46" t="s">
        <v>152</v>
      </c>
      <c r="C88" s="100">
        <v>42472</v>
      </c>
      <c r="D88" s="46" t="s">
        <v>85</v>
      </c>
      <c r="E88" s="46" t="s">
        <v>66</v>
      </c>
      <c r="F88" s="46" t="s">
        <v>322</v>
      </c>
      <c r="G88" s="46" t="s">
        <v>190</v>
      </c>
      <c r="H88" s="100">
        <v>41592</v>
      </c>
      <c r="I88" s="46" t="s">
        <v>191</v>
      </c>
      <c r="J88" s="46" t="s">
        <v>108</v>
      </c>
      <c r="K88" s="111" t="s">
        <v>192</v>
      </c>
      <c r="L88" s="101" t="s">
        <v>76</v>
      </c>
      <c r="M88" s="89" t="s">
        <v>78</v>
      </c>
      <c r="N88" s="89">
        <v>146568.29999999999</v>
      </c>
      <c r="O88" s="89" t="s">
        <v>78</v>
      </c>
      <c r="P88" s="89" t="s">
        <v>78</v>
      </c>
      <c r="Q88" s="89">
        <v>23208.6</v>
      </c>
      <c r="R88" s="89" t="s">
        <v>78</v>
      </c>
      <c r="S88" s="89" t="s">
        <v>78</v>
      </c>
      <c r="T88" s="89" t="s">
        <v>78</v>
      </c>
      <c r="U88" s="89">
        <v>21876</v>
      </c>
      <c r="V88" s="89" t="s">
        <v>78</v>
      </c>
      <c r="W88" s="89" t="s">
        <v>78</v>
      </c>
      <c r="X88" s="89" t="s">
        <v>78</v>
      </c>
      <c r="Y88" s="89">
        <v>17295</v>
      </c>
      <c r="Z88" s="89" t="s">
        <v>78</v>
      </c>
      <c r="AA88" s="89" t="s">
        <v>78</v>
      </c>
      <c r="AB88" s="89" t="s">
        <v>78</v>
      </c>
      <c r="AC88" s="89">
        <v>18024</v>
      </c>
      <c r="AD88" s="89" t="s">
        <v>78</v>
      </c>
      <c r="AE88" s="89" t="s">
        <v>78</v>
      </c>
      <c r="AF88" s="89" t="s">
        <v>78</v>
      </c>
      <c r="AG88" s="89">
        <v>18790</v>
      </c>
      <c r="AH88" s="89" t="s">
        <v>78</v>
      </c>
      <c r="AI88" s="89" t="s">
        <v>78</v>
      </c>
      <c r="AJ88" s="102"/>
      <c r="AK88" s="103"/>
      <c r="AL88" s="104"/>
      <c r="AM88" s="105"/>
      <c r="AN88" s="106"/>
      <c r="AO88" s="112"/>
      <c r="AP88" s="118"/>
      <c r="AQ88" s="119"/>
      <c r="AR88" s="107"/>
      <c r="AS88" s="108"/>
      <c r="AT88" s="109"/>
      <c r="AU88" s="110"/>
      <c r="AV88" s="113"/>
      <c r="AW88" s="114"/>
      <c r="AX88" s="115"/>
      <c r="AY88" s="116"/>
    </row>
    <row r="89" spans="1:51" ht="39.75" customHeight="1">
      <c r="A89" s="46">
        <v>83</v>
      </c>
      <c r="B89" s="46" t="s">
        <v>152</v>
      </c>
      <c r="C89" s="100">
        <v>42472</v>
      </c>
      <c r="D89" s="46" t="s">
        <v>85</v>
      </c>
      <c r="E89" s="46" t="s">
        <v>66</v>
      </c>
      <c r="F89" s="46" t="s">
        <v>323</v>
      </c>
      <c r="G89" s="46" t="s">
        <v>190</v>
      </c>
      <c r="H89" s="100">
        <v>41592</v>
      </c>
      <c r="I89" s="46" t="s">
        <v>191</v>
      </c>
      <c r="J89" s="46" t="s">
        <v>108</v>
      </c>
      <c r="K89" s="111" t="s">
        <v>192</v>
      </c>
      <c r="L89" s="101" t="s">
        <v>76</v>
      </c>
      <c r="M89" s="89" t="s">
        <v>78</v>
      </c>
      <c r="N89" s="89">
        <v>43347.3</v>
      </c>
      <c r="O89" s="89" t="s">
        <v>78</v>
      </c>
      <c r="P89" s="89" t="s">
        <v>78</v>
      </c>
      <c r="Q89" s="89" t="s">
        <v>78</v>
      </c>
      <c r="R89" s="89" t="s">
        <v>78</v>
      </c>
      <c r="S89" s="89" t="s">
        <v>78</v>
      </c>
      <c r="T89" s="89" t="s">
        <v>78</v>
      </c>
      <c r="U89" s="89" t="s">
        <v>78</v>
      </c>
      <c r="V89" s="89" t="s">
        <v>78</v>
      </c>
      <c r="W89" s="89" t="s">
        <v>78</v>
      </c>
      <c r="X89" s="89" t="s">
        <v>78</v>
      </c>
      <c r="Y89" s="89" t="s">
        <v>78</v>
      </c>
      <c r="Z89" s="89" t="s">
        <v>78</v>
      </c>
      <c r="AA89" s="89" t="s">
        <v>78</v>
      </c>
      <c r="AB89" s="89" t="s">
        <v>78</v>
      </c>
      <c r="AC89" s="89" t="s">
        <v>78</v>
      </c>
      <c r="AD89" s="89" t="s">
        <v>78</v>
      </c>
      <c r="AE89" s="89" t="s">
        <v>78</v>
      </c>
      <c r="AF89" s="89" t="s">
        <v>78</v>
      </c>
      <c r="AG89" s="89" t="s">
        <v>78</v>
      </c>
      <c r="AH89" s="89" t="s">
        <v>78</v>
      </c>
      <c r="AI89" s="89" t="s">
        <v>78</v>
      </c>
      <c r="AJ89" s="102"/>
      <c r="AK89" s="103"/>
      <c r="AL89" s="104"/>
      <c r="AM89" s="105"/>
      <c r="AN89" s="106"/>
      <c r="AO89" s="112"/>
      <c r="AP89" s="118"/>
      <c r="AQ89" s="119" t="s">
        <v>113</v>
      </c>
      <c r="AR89" s="107"/>
      <c r="AS89" s="108"/>
      <c r="AT89" s="109"/>
      <c r="AU89" s="110"/>
      <c r="AV89" s="113"/>
      <c r="AW89" s="114"/>
      <c r="AX89" s="115"/>
      <c r="AY89" s="116"/>
    </row>
    <row r="90" spans="1:51" ht="39.75" customHeight="1">
      <c r="A90" s="46">
        <v>84</v>
      </c>
      <c r="B90" s="46" t="s">
        <v>152</v>
      </c>
      <c r="C90" s="100">
        <v>42472</v>
      </c>
      <c r="D90" s="46" t="s">
        <v>85</v>
      </c>
      <c r="E90" s="46" t="s">
        <v>66</v>
      </c>
      <c r="F90" s="46" t="s">
        <v>324</v>
      </c>
      <c r="G90" s="46" t="s">
        <v>190</v>
      </c>
      <c r="H90" s="100">
        <v>41592</v>
      </c>
      <c r="I90" s="46" t="s">
        <v>191</v>
      </c>
      <c r="J90" s="46" t="s">
        <v>108</v>
      </c>
      <c r="K90" s="111" t="s">
        <v>192</v>
      </c>
      <c r="L90" s="101" t="s">
        <v>76</v>
      </c>
      <c r="M90" s="89">
        <v>420390</v>
      </c>
      <c r="N90" s="89">
        <v>178860</v>
      </c>
      <c r="O90" s="89">
        <v>12277451</v>
      </c>
      <c r="P90" s="89">
        <v>103360</v>
      </c>
      <c r="Q90" s="89">
        <v>29810</v>
      </c>
      <c r="R90" s="89" t="s">
        <v>78</v>
      </c>
      <c r="S90" s="89">
        <v>2507495</v>
      </c>
      <c r="T90" s="89">
        <v>82675</v>
      </c>
      <c r="U90" s="89">
        <v>29810</v>
      </c>
      <c r="V90" s="89" t="s">
        <v>78</v>
      </c>
      <c r="W90" s="89">
        <v>2940373</v>
      </c>
      <c r="X90" s="89">
        <v>28715</v>
      </c>
      <c r="Y90" s="89">
        <v>29810</v>
      </c>
      <c r="Z90" s="89" t="s">
        <v>78</v>
      </c>
      <c r="AA90" s="89">
        <v>1630980</v>
      </c>
      <c r="AB90" s="89">
        <v>28715</v>
      </c>
      <c r="AC90" s="89">
        <v>29810</v>
      </c>
      <c r="AD90" s="89" t="s">
        <v>78</v>
      </c>
      <c r="AE90" s="89">
        <v>1591010</v>
      </c>
      <c r="AF90" s="89">
        <v>28715</v>
      </c>
      <c r="AG90" s="89">
        <v>29810</v>
      </c>
      <c r="AH90" s="89" t="s">
        <v>78</v>
      </c>
      <c r="AI90" s="89">
        <v>1002530</v>
      </c>
      <c r="AJ90" s="102"/>
      <c r="AK90" s="103"/>
      <c r="AL90" s="104"/>
      <c r="AM90" s="105"/>
      <c r="AN90" s="106"/>
      <c r="AO90" s="112"/>
      <c r="AP90" s="118"/>
      <c r="AQ90" s="119"/>
      <c r="AR90" s="107"/>
      <c r="AS90" s="108"/>
      <c r="AT90" s="109"/>
      <c r="AU90" s="110"/>
      <c r="AV90" s="113"/>
      <c r="AW90" s="114"/>
      <c r="AX90" s="115"/>
      <c r="AY90" s="116"/>
    </row>
    <row r="91" spans="1:51" ht="39.75" customHeight="1">
      <c r="A91" s="46">
        <v>85</v>
      </c>
      <c r="B91" s="46" t="s">
        <v>157</v>
      </c>
      <c r="C91" s="100">
        <v>42472</v>
      </c>
      <c r="D91" s="46" t="s">
        <v>85</v>
      </c>
      <c r="E91" s="46" t="s">
        <v>66</v>
      </c>
      <c r="F91" s="46" t="s">
        <v>325</v>
      </c>
      <c r="G91" s="46" t="s">
        <v>195</v>
      </c>
      <c r="H91" s="100">
        <v>41585</v>
      </c>
      <c r="I91" s="46" t="s">
        <v>196</v>
      </c>
      <c r="J91" s="46" t="s">
        <v>119</v>
      </c>
      <c r="K91" s="111" t="s">
        <v>197</v>
      </c>
      <c r="L91" s="101" t="s">
        <v>76</v>
      </c>
      <c r="M91" s="89">
        <v>2950</v>
      </c>
      <c r="N91" s="89">
        <v>537083.1</v>
      </c>
      <c r="O91" s="89">
        <v>143876000</v>
      </c>
      <c r="P91" s="89">
        <v>1000</v>
      </c>
      <c r="Q91" s="89">
        <v>45341</v>
      </c>
      <c r="R91" s="89" t="s">
        <v>78</v>
      </c>
      <c r="S91" s="89">
        <v>15054000</v>
      </c>
      <c r="T91" s="89" t="s">
        <v>78</v>
      </c>
      <c r="U91" s="89">
        <v>45341</v>
      </c>
      <c r="V91" s="89" t="s">
        <v>78</v>
      </c>
      <c r="W91" s="89">
        <v>17836000</v>
      </c>
      <c r="X91" s="89" t="s">
        <v>78</v>
      </c>
      <c r="Y91" s="89">
        <v>116341</v>
      </c>
      <c r="Z91" s="89" t="s">
        <v>78</v>
      </c>
      <c r="AA91" s="89">
        <v>22219000</v>
      </c>
      <c r="AB91" s="89" t="s">
        <v>78</v>
      </c>
      <c r="AC91" s="89">
        <v>116341</v>
      </c>
      <c r="AD91" s="89" t="s">
        <v>78</v>
      </c>
      <c r="AE91" s="89">
        <v>26987000</v>
      </c>
      <c r="AF91" s="89" t="s">
        <v>78</v>
      </c>
      <c r="AG91" s="89">
        <v>116341</v>
      </c>
      <c r="AH91" s="89" t="s">
        <v>78</v>
      </c>
      <c r="AI91" s="89">
        <v>35349000</v>
      </c>
      <c r="AJ91" s="102" t="s">
        <v>113</v>
      </c>
      <c r="AK91" s="103" t="s">
        <v>113</v>
      </c>
      <c r="AL91" s="104" t="s">
        <v>113</v>
      </c>
      <c r="AM91" s="105"/>
      <c r="AN91" s="106"/>
      <c r="AO91" s="112"/>
      <c r="AP91" s="118"/>
      <c r="AQ91" s="119" t="s">
        <v>113</v>
      </c>
      <c r="AR91" s="107" t="s">
        <v>113</v>
      </c>
      <c r="AS91" s="108"/>
      <c r="AT91" s="109"/>
      <c r="AU91" s="110"/>
      <c r="AV91" s="113"/>
      <c r="AW91" s="114"/>
      <c r="AX91" s="115"/>
      <c r="AY91" s="116"/>
    </row>
    <row r="92" spans="1:51" ht="39.75" customHeight="1">
      <c r="A92" s="46">
        <v>86</v>
      </c>
      <c r="B92" s="46" t="s">
        <v>157</v>
      </c>
      <c r="C92" s="100">
        <v>42472</v>
      </c>
      <c r="D92" s="46" t="s">
        <v>85</v>
      </c>
      <c r="E92" s="46" t="s">
        <v>66</v>
      </c>
      <c r="F92" s="46" t="s">
        <v>326</v>
      </c>
      <c r="G92" s="46" t="s">
        <v>195</v>
      </c>
      <c r="H92" s="100">
        <v>41585</v>
      </c>
      <c r="I92" s="46" t="s">
        <v>196</v>
      </c>
      <c r="J92" s="46" t="s">
        <v>119</v>
      </c>
      <c r="K92" s="111" t="s">
        <v>197</v>
      </c>
      <c r="L92" s="101" t="s">
        <v>76</v>
      </c>
      <c r="M92" s="89" t="s">
        <v>78</v>
      </c>
      <c r="N92" s="89">
        <v>157211.4</v>
      </c>
      <c r="O92" s="89">
        <v>540000</v>
      </c>
      <c r="P92" s="89" t="s">
        <v>78</v>
      </c>
      <c r="Q92" s="89">
        <v>23215.599999999999</v>
      </c>
      <c r="R92" s="89" t="s">
        <v>78</v>
      </c>
      <c r="S92" s="89">
        <v>55000</v>
      </c>
      <c r="T92" s="89" t="s">
        <v>78</v>
      </c>
      <c r="U92" s="89">
        <v>23215.599999999999</v>
      </c>
      <c r="V92" s="89" t="s">
        <v>78</v>
      </c>
      <c r="W92" s="89">
        <v>80000</v>
      </c>
      <c r="X92" s="89" t="s">
        <v>78</v>
      </c>
      <c r="Y92" s="89">
        <v>23255.7</v>
      </c>
      <c r="Z92" s="89" t="s">
        <v>78</v>
      </c>
      <c r="AA92" s="89">
        <v>95000</v>
      </c>
      <c r="AB92" s="89" t="s">
        <v>78</v>
      </c>
      <c r="AC92" s="89">
        <v>23255.7</v>
      </c>
      <c r="AD92" s="89" t="s">
        <v>78</v>
      </c>
      <c r="AE92" s="89">
        <v>115000</v>
      </c>
      <c r="AF92" s="89" t="s">
        <v>78</v>
      </c>
      <c r="AG92" s="89">
        <v>23255.7</v>
      </c>
      <c r="AH92" s="89" t="s">
        <v>78</v>
      </c>
      <c r="AI92" s="89">
        <v>130000</v>
      </c>
      <c r="AJ92" s="102" t="s">
        <v>113</v>
      </c>
      <c r="AK92" s="103"/>
      <c r="AL92" s="104"/>
      <c r="AM92" s="105"/>
      <c r="AN92" s="106"/>
      <c r="AO92" s="112" t="s">
        <v>113</v>
      </c>
      <c r="AP92" s="118"/>
      <c r="AQ92" s="119" t="s">
        <v>113</v>
      </c>
      <c r="AR92" s="107"/>
      <c r="AS92" s="108"/>
      <c r="AT92" s="109"/>
      <c r="AU92" s="110"/>
      <c r="AV92" s="113" t="s">
        <v>113</v>
      </c>
      <c r="AW92" s="114"/>
      <c r="AX92" s="115"/>
      <c r="AY92" s="116"/>
    </row>
    <row r="93" spans="1:51" ht="39.75" customHeight="1">
      <c r="A93" s="46">
        <v>87</v>
      </c>
      <c r="B93" s="46" t="s">
        <v>157</v>
      </c>
      <c r="C93" s="100">
        <v>42472</v>
      </c>
      <c r="D93" s="46" t="s">
        <v>85</v>
      </c>
      <c r="E93" s="46" t="s">
        <v>66</v>
      </c>
      <c r="F93" s="46" t="s">
        <v>327</v>
      </c>
      <c r="G93" s="46" t="s">
        <v>195</v>
      </c>
      <c r="H93" s="100">
        <v>41585</v>
      </c>
      <c r="I93" s="46" t="s">
        <v>196</v>
      </c>
      <c r="J93" s="46" t="s">
        <v>119</v>
      </c>
      <c r="K93" s="111" t="s">
        <v>197</v>
      </c>
      <c r="L93" s="101" t="s">
        <v>76</v>
      </c>
      <c r="M93" s="89">
        <v>562462.5</v>
      </c>
      <c r="N93" s="89">
        <v>665597.30000000005</v>
      </c>
      <c r="O93" s="89">
        <v>346320</v>
      </c>
      <c r="P93" s="89">
        <v>152600</v>
      </c>
      <c r="Q93" s="89">
        <v>79914.600000000006</v>
      </c>
      <c r="R93" s="89" t="s">
        <v>78</v>
      </c>
      <c r="S93" s="89">
        <v>100000</v>
      </c>
      <c r="T93" s="89">
        <v>16000</v>
      </c>
      <c r="U93" s="89">
        <v>79914.600000000006</v>
      </c>
      <c r="V93" s="89" t="s">
        <v>78</v>
      </c>
      <c r="W93" s="89" t="s">
        <v>78</v>
      </c>
      <c r="X93" s="89">
        <v>16000</v>
      </c>
      <c r="Y93" s="89">
        <v>76331.8</v>
      </c>
      <c r="Z93" s="89" t="s">
        <v>78</v>
      </c>
      <c r="AA93" s="89" t="s">
        <v>78</v>
      </c>
      <c r="AB93" s="89">
        <v>16000</v>
      </c>
      <c r="AC93" s="89">
        <v>76431.8</v>
      </c>
      <c r="AD93" s="89" t="s">
        <v>78</v>
      </c>
      <c r="AE93" s="89" t="s">
        <v>78</v>
      </c>
      <c r="AF93" s="89">
        <v>16000</v>
      </c>
      <c r="AG93" s="89">
        <v>76431.8</v>
      </c>
      <c r="AH93" s="89" t="s">
        <v>78</v>
      </c>
      <c r="AI93" s="89" t="s">
        <v>78</v>
      </c>
      <c r="AJ93" s="102" t="s">
        <v>113</v>
      </c>
      <c r="AK93" s="103"/>
      <c r="AL93" s="104"/>
      <c r="AM93" s="105" t="s">
        <v>113</v>
      </c>
      <c r="AN93" s="106"/>
      <c r="AO93" s="112" t="s">
        <v>113</v>
      </c>
      <c r="AP93" s="118"/>
      <c r="AQ93" s="119"/>
      <c r="AR93" s="107"/>
      <c r="AS93" s="108"/>
      <c r="AT93" s="109"/>
      <c r="AU93" s="110"/>
      <c r="AV93" s="113"/>
      <c r="AW93" s="114"/>
      <c r="AX93" s="115"/>
      <c r="AY93" s="116"/>
    </row>
    <row r="94" spans="1:51" ht="39.75" customHeight="1">
      <c r="A94" s="46">
        <v>88</v>
      </c>
      <c r="B94" s="46" t="s">
        <v>155</v>
      </c>
      <c r="C94" s="100">
        <v>42472</v>
      </c>
      <c r="D94" s="46" t="s">
        <v>85</v>
      </c>
      <c r="E94" s="46" t="s">
        <v>66</v>
      </c>
      <c r="F94" s="46" t="s">
        <v>328</v>
      </c>
      <c r="G94" s="46" t="s">
        <v>329</v>
      </c>
      <c r="H94" s="100">
        <v>41758</v>
      </c>
      <c r="I94" s="46" t="s">
        <v>330</v>
      </c>
      <c r="J94" s="46" t="s">
        <v>56</v>
      </c>
      <c r="K94" s="111" t="s">
        <v>331</v>
      </c>
      <c r="L94" s="101" t="s">
        <v>76</v>
      </c>
      <c r="M94" s="89">
        <v>374517</v>
      </c>
      <c r="N94" s="89">
        <f>691874.1+68051.6</f>
        <v>759925.7</v>
      </c>
      <c r="O94" s="89">
        <v>981901.2</v>
      </c>
      <c r="P94" s="89" t="s">
        <v>78</v>
      </c>
      <c r="Q94" s="89">
        <v>102600.7</v>
      </c>
      <c r="R94" s="89">
        <v>9370</v>
      </c>
      <c r="S94" s="89" t="s">
        <v>78</v>
      </c>
      <c r="T94" s="89" t="s">
        <v>78</v>
      </c>
      <c r="U94" s="89">
        <v>112028.8</v>
      </c>
      <c r="V94" s="89">
        <v>12000</v>
      </c>
      <c r="W94" s="89" t="s">
        <v>78</v>
      </c>
      <c r="X94" s="89" t="s">
        <v>78</v>
      </c>
      <c r="Y94" s="89">
        <v>113852.4</v>
      </c>
      <c r="Z94" s="89">
        <v>12028.8</v>
      </c>
      <c r="AA94" s="89" t="s">
        <v>78</v>
      </c>
      <c r="AB94" s="89" t="s">
        <v>78</v>
      </c>
      <c r="AC94" s="89">
        <v>115718.2</v>
      </c>
      <c r="AD94" s="89">
        <v>13432.4</v>
      </c>
      <c r="AE94" s="89" t="s">
        <v>78</v>
      </c>
      <c r="AF94" s="89" t="s">
        <v>78</v>
      </c>
      <c r="AG94" s="89">
        <v>117621.3</v>
      </c>
      <c r="AH94" s="89">
        <v>14171.2</v>
      </c>
      <c r="AI94" s="89" t="s">
        <v>78</v>
      </c>
      <c r="AJ94" s="102" t="s">
        <v>113</v>
      </c>
      <c r="AK94" s="103"/>
      <c r="AL94" s="104"/>
      <c r="AM94" s="105"/>
      <c r="AN94" s="106"/>
      <c r="AO94" s="112"/>
      <c r="AP94" s="118" t="s">
        <v>113</v>
      </c>
      <c r="AQ94" s="119"/>
      <c r="AR94" s="107" t="s">
        <v>113</v>
      </c>
      <c r="AS94" s="108"/>
      <c r="AT94" s="109"/>
      <c r="AU94" s="110"/>
      <c r="AV94" s="113"/>
      <c r="AW94" s="114"/>
      <c r="AX94" s="115"/>
      <c r="AY94" s="116"/>
    </row>
    <row r="95" spans="1:51" ht="39.75" customHeight="1">
      <c r="A95" s="46">
        <v>89</v>
      </c>
      <c r="B95" s="46" t="s">
        <v>155</v>
      </c>
      <c r="C95" s="100">
        <v>42472</v>
      </c>
      <c r="D95" s="46" t="s">
        <v>85</v>
      </c>
      <c r="E95" s="46" t="s">
        <v>66</v>
      </c>
      <c r="F95" s="46" t="s">
        <v>332</v>
      </c>
      <c r="G95" s="46" t="s">
        <v>329</v>
      </c>
      <c r="H95" s="100">
        <v>41758</v>
      </c>
      <c r="I95" s="46" t="s">
        <v>330</v>
      </c>
      <c r="J95" s="46" t="s">
        <v>56</v>
      </c>
      <c r="K95" s="111" t="s">
        <v>331</v>
      </c>
      <c r="L95" s="101" t="s">
        <v>76</v>
      </c>
      <c r="M95" s="89" t="s">
        <v>78</v>
      </c>
      <c r="N95" s="89">
        <v>143665.79999999999</v>
      </c>
      <c r="O95" s="89">
        <v>820471</v>
      </c>
      <c r="P95" s="89" t="s">
        <v>78</v>
      </c>
      <c r="Q95" s="89">
        <v>18422.7</v>
      </c>
      <c r="R95" s="89" t="s">
        <v>78</v>
      </c>
      <c r="S95" s="89" t="s">
        <v>78</v>
      </c>
      <c r="T95" s="89" t="s">
        <v>78</v>
      </c>
      <c r="U95" s="89">
        <v>24729</v>
      </c>
      <c r="V95" s="89" t="s">
        <v>78</v>
      </c>
      <c r="W95" s="89" t="s">
        <v>78</v>
      </c>
      <c r="X95" s="89" t="s">
        <v>78</v>
      </c>
      <c r="Y95" s="89">
        <v>26240.7</v>
      </c>
      <c r="Z95" s="89" t="s">
        <v>78</v>
      </c>
      <c r="AA95" s="89" t="s">
        <v>78</v>
      </c>
      <c r="AB95" s="89" t="s">
        <v>78</v>
      </c>
      <c r="AC95" s="89">
        <v>27444.6</v>
      </c>
      <c r="AD95" s="89" t="s">
        <v>78</v>
      </c>
      <c r="AE95" s="89" t="s">
        <v>78</v>
      </c>
      <c r="AF95" s="89" t="s">
        <v>78</v>
      </c>
      <c r="AG95" s="89">
        <v>28672.400000000001</v>
      </c>
      <c r="AH95" s="89" t="s">
        <v>78</v>
      </c>
      <c r="AI95" s="89" t="s">
        <v>78</v>
      </c>
      <c r="AJ95" s="102"/>
      <c r="AK95" s="103"/>
      <c r="AL95" s="104"/>
      <c r="AM95" s="105"/>
      <c r="AN95" s="106"/>
      <c r="AO95" s="112"/>
      <c r="AP95" s="118"/>
      <c r="AQ95" s="119" t="s">
        <v>113</v>
      </c>
      <c r="AR95" s="107"/>
      <c r="AS95" s="108"/>
      <c r="AT95" s="109"/>
      <c r="AU95" s="110"/>
      <c r="AV95" s="113"/>
      <c r="AW95" s="114"/>
      <c r="AX95" s="115"/>
      <c r="AY95" s="116"/>
    </row>
    <row r="96" spans="1:51" ht="39.75" customHeight="1">
      <c r="A96" s="46">
        <v>90</v>
      </c>
      <c r="B96" s="46" t="s">
        <v>155</v>
      </c>
      <c r="C96" s="100">
        <v>42472</v>
      </c>
      <c r="D96" s="46" t="s">
        <v>85</v>
      </c>
      <c r="E96" s="46" t="s">
        <v>66</v>
      </c>
      <c r="F96" s="46" t="s">
        <v>333</v>
      </c>
      <c r="G96" s="46" t="s">
        <v>329</v>
      </c>
      <c r="H96" s="100">
        <v>41758</v>
      </c>
      <c r="I96" s="46" t="s">
        <v>330</v>
      </c>
      <c r="J96" s="46" t="s">
        <v>56</v>
      </c>
      <c r="K96" s="111" t="s">
        <v>331</v>
      </c>
      <c r="L96" s="101" t="s">
        <v>76</v>
      </c>
      <c r="M96" s="89" t="s">
        <v>78</v>
      </c>
      <c r="N96" s="89">
        <v>16083.8</v>
      </c>
      <c r="O96" s="89" t="s">
        <v>78</v>
      </c>
      <c r="P96" s="89" t="s">
        <v>78</v>
      </c>
      <c r="Q96" s="89">
        <v>851.5</v>
      </c>
      <c r="R96" s="89" t="s">
        <v>78</v>
      </c>
      <c r="S96" s="89" t="s">
        <v>78</v>
      </c>
      <c r="T96" s="89" t="s">
        <v>78</v>
      </c>
      <c r="U96" s="89">
        <v>1014.6</v>
      </c>
      <c r="V96" s="89" t="s">
        <v>78</v>
      </c>
      <c r="W96" s="89" t="s">
        <v>78</v>
      </c>
      <c r="X96" s="89" t="s">
        <v>78</v>
      </c>
      <c r="Y96" s="89">
        <v>1103.0999999999999</v>
      </c>
      <c r="Z96" s="89" t="s">
        <v>78</v>
      </c>
      <c r="AA96" s="89" t="s">
        <v>78</v>
      </c>
      <c r="AB96" s="89" t="s">
        <v>78</v>
      </c>
      <c r="AC96" s="89">
        <v>1165.9000000000001</v>
      </c>
      <c r="AD96" s="89" t="s">
        <v>78</v>
      </c>
      <c r="AE96" s="89" t="s">
        <v>78</v>
      </c>
      <c r="AF96" s="89" t="s">
        <v>78</v>
      </c>
      <c r="AG96" s="89">
        <v>1230.0999999999999</v>
      </c>
      <c r="AH96" s="89" t="s">
        <v>78</v>
      </c>
      <c r="AI96" s="89" t="s">
        <v>78</v>
      </c>
      <c r="AJ96" s="102"/>
      <c r="AK96" s="103"/>
      <c r="AL96" s="104"/>
      <c r="AM96" s="105"/>
      <c r="AN96" s="106"/>
      <c r="AO96" s="112"/>
      <c r="AP96" s="118"/>
      <c r="AQ96" s="119"/>
      <c r="AR96" s="107"/>
      <c r="AS96" s="108"/>
      <c r="AT96" s="109"/>
      <c r="AU96" s="110"/>
      <c r="AV96" s="113"/>
      <c r="AW96" s="114"/>
      <c r="AX96" s="115"/>
      <c r="AY96" s="116"/>
    </row>
    <row r="97" spans="1:51" ht="39.75" customHeight="1">
      <c r="A97" s="46">
        <v>91</v>
      </c>
      <c r="B97" s="46" t="s">
        <v>155</v>
      </c>
      <c r="C97" s="100">
        <v>42472</v>
      </c>
      <c r="D97" s="46" t="s">
        <v>85</v>
      </c>
      <c r="E97" s="46" t="s">
        <v>66</v>
      </c>
      <c r="F97" s="46" t="s">
        <v>334</v>
      </c>
      <c r="G97" s="46" t="s">
        <v>329</v>
      </c>
      <c r="H97" s="100">
        <v>41758</v>
      </c>
      <c r="I97" s="46" t="s">
        <v>330</v>
      </c>
      <c r="J97" s="46" t="s">
        <v>56</v>
      </c>
      <c r="K97" s="111" t="s">
        <v>331</v>
      </c>
      <c r="L97" s="101" t="s">
        <v>76</v>
      </c>
      <c r="M97" s="89">
        <v>608.20000000000005</v>
      </c>
      <c r="N97" s="89">
        <f>51781.1+3280.1</f>
        <v>55061.2</v>
      </c>
      <c r="O97" s="89">
        <v>71669.3</v>
      </c>
      <c r="P97" s="89" t="s">
        <v>78</v>
      </c>
      <c r="Q97" s="89">
        <v>5910.3</v>
      </c>
      <c r="R97" s="89">
        <v>516.70000000000005</v>
      </c>
      <c r="S97" s="89" t="s">
        <v>78</v>
      </c>
      <c r="T97" s="89" t="s">
        <v>78</v>
      </c>
      <c r="U97" s="89">
        <v>8504.4</v>
      </c>
      <c r="V97" s="89">
        <v>516.70000000000005</v>
      </c>
      <c r="W97" s="89" t="s">
        <v>78</v>
      </c>
      <c r="X97" s="89" t="s">
        <v>78</v>
      </c>
      <c r="Y97" s="89">
        <v>9006.1</v>
      </c>
      <c r="Z97" s="89">
        <v>547.20000000000005</v>
      </c>
      <c r="AA97" s="89" t="s">
        <v>78</v>
      </c>
      <c r="AB97" s="89" t="s">
        <v>78</v>
      </c>
      <c r="AC97" s="89">
        <v>9519.4</v>
      </c>
      <c r="AD97" s="89">
        <v>578.4</v>
      </c>
      <c r="AE97" s="89" t="s">
        <v>78</v>
      </c>
      <c r="AF97" s="89" t="s">
        <v>78</v>
      </c>
      <c r="AG97" s="89">
        <v>10042.9</v>
      </c>
      <c r="AH97" s="89">
        <v>610.20000000000005</v>
      </c>
      <c r="AI97" s="89" t="s">
        <v>78</v>
      </c>
      <c r="AJ97" s="102" t="s">
        <v>113</v>
      </c>
      <c r="AK97" s="103"/>
      <c r="AL97" s="104" t="s">
        <v>113</v>
      </c>
      <c r="AM97" s="105"/>
      <c r="AN97" s="106"/>
      <c r="AO97" s="112"/>
      <c r="AP97" s="118"/>
      <c r="AQ97" s="119"/>
      <c r="AR97" s="107"/>
      <c r="AS97" s="108"/>
      <c r="AT97" s="109"/>
      <c r="AU97" s="110"/>
      <c r="AV97" s="113"/>
      <c r="AW97" s="114"/>
      <c r="AX97" s="115"/>
      <c r="AY97" s="116"/>
    </row>
    <row r="98" spans="1:51" ht="39.75" customHeight="1">
      <c r="A98" s="46">
        <v>92</v>
      </c>
      <c r="B98" s="46" t="s">
        <v>155</v>
      </c>
      <c r="C98" s="100">
        <v>42472</v>
      </c>
      <c r="D98" s="46" t="s">
        <v>85</v>
      </c>
      <c r="E98" s="46" t="s">
        <v>66</v>
      </c>
      <c r="F98" s="46" t="s">
        <v>335</v>
      </c>
      <c r="G98" s="46" t="s">
        <v>329</v>
      </c>
      <c r="H98" s="100">
        <v>41758</v>
      </c>
      <c r="I98" s="46" t="s">
        <v>330</v>
      </c>
      <c r="J98" s="46" t="s">
        <v>56</v>
      </c>
      <c r="K98" s="111" t="s">
        <v>331</v>
      </c>
      <c r="L98" s="101" t="s">
        <v>76</v>
      </c>
      <c r="M98" s="89">
        <v>34685.4</v>
      </c>
      <c r="N98" s="89">
        <v>20808.8</v>
      </c>
      <c r="O98" s="89" t="s">
        <v>78</v>
      </c>
      <c r="P98" s="89" t="s">
        <v>78</v>
      </c>
      <c r="Q98" s="89" t="s">
        <v>78</v>
      </c>
      <c r="R98" s="89" t="s">
        <v>78</v>
      </c>
      <c r="S98" s="89" t="s">
        <v>78</v>
      </c>
      <c r="T98" s="89" t="s">
        <v>78</v>
      </c>
      <c r="U98" s="89" t="s">
        <v>78</v>
      </c>
      <c r="V98" s="89" t="s">
        <v>78</v>
      </c>
      <c r="W98" s="89" t="s">
        <v>78</v>
      </c>
      <c r="X98" s="89" t="s">
        <v>78</v>
      </c>
      <c r="Y98" s="89" t="s">
        <v>78</v>
      </c>
      <c r="Z98" s="89" t="s">
        <v>78</v>
      </c>
      <c r="AA98" s="89" t="s">
        <v>78</v>
      </c>
      <c r="AB98" s="89" t="s">
        <v>78</v>
      </c>
      <c r="AC98" s="89" t="s">
        <v>78</v>
      </c>
      <c r="AD98" s="89" t="s">
        <v>78</v>
      </c>
      <c r="AE98" s="89" t="s">
        <v>78</v>
      </c>
      <c r="AF98" s="89" t="s">
        <v>78</v>
      </c>
      <c r="AG98" s="89" t="s">
        <v>78</v>
      </c>
      <c r="AH98" s="89" t="s">
        <v>78</v>
      </c>
      <c r="AI98" s="89" t="s">
        <v>78</v>
      </c>
      <c r="AJ98" s="102"/>
      <c r="AK98" s="103"/>
      <c r="AL98" s="104"/>
      <c r="AM98" s="105"/>
      <c r="AN98" s="106"/>
      <c r="AO98" s="112"/>
      <c r="AP98" s="118"/>
      <c r="AQ98" s="119"/>
      <c r="AR98" s="107"/>
      <c r="AS98" s="108"/>
      <c r="AT98" s="109"/>
      <c r="AU98" s="110"/>
      <c r="AV98" s="113"/>
      <c r="AW98" s="114"/>
      <c r="AX98" s="115"/>
      <c r="AY98" s="116"/>
    </row>
    <row r="99" spans="1:51" ht="39.75" customHeight="1">
      <c r="A99" s="46">
        <v>93</v>
      </c>
      <c r="B99" s="46" t="s">
        <v>155</v>
      </c>
      <c r="C99" s="100">
        <v>42472</v>
      </c>
      <c r="D99" s="46" t="s">
        <v>85</v>
      </c>
      <c r="E99" s="46" t="s">
        <v>66</v>
      </c>
      <c r="F99" s="46" t="s">
        <v>336</v>
      </c>
      <c r="G99" s="46" t="s">
        <v>329</v>
      </c>
      <c r="H99" s="100">
        <v>41758</v>
      </c>
      <c r="I99" s="46" t="s">
        <v>330</v>
      </c>
      <c r="J99" s="46" t="s">
        <v>56</v>
      </c>
      <c r="K99" s="111" t="s">
        <v>331</v>
      </c>
      <c r="L99" s="101" t="s">
        <v>76</v>
      </c>
      <c r="M99" s="89">
        <v>31167.599999999999</v>
      </c>
      <c r="N99" s="89">
        <v>10000</v>
      </c>
      <c r="O99" s="89" t="s">
        <v>78</v>
      </c>
      <c r="P99" s="89" t="s">
        <v>78</v>
      </c>
      <c r="Q99" s="89" t="s">
        <v>78</v>
      </c>
      <c r="R99" s="89" t="s">
        <v>78</v>
      </c>
      <c r="S99" s="89" t="s">
        <v>78</v>
      </c>
      <c r="T99" s="89" t="s">
        <v>78</v>
      </c>
      <c r="U99" s="89" t="s">
        <v>78</v>
      </c>
      <c r="V99" s="89" t="s">
        <v>78</v>
      </c>
      <c r="W99" s="89" t="s">
        <v>78</v>
      </c>
      <c r="X99" s="89" t="s">
        <v>78</v>
      </c>
      <c r="Y99" s="89" t="s">
        <v>78</v>
      </c>
      <c r="Z99" s="89" t="s">
        <v>78</v>
      </c>
      <c r="AA99" s="89" t="s">
        <v>78</v>
      </c>
      <c r="AB99" s="89" t="s">
        <v>78</v>
      </c>
      <c r="AC99" s="89" t="s">
        <v>78</v>
      </c>
      <c r="AD99" s="89" t="s">
        <v>78</v>
      </c>
      <c r="AE99" s="89" t="s">
        <v>78</v>
      </c>
      <c r="AF99" s="89" t="s">
        <v>78</v>
      </c>
      <c r="AG99" s="89" t="s">
        <v>78</v>
      </c>
      <c r="AH99" s="89" t="s">
        <v>78</v>
      </c>
      <c r="AI99" s="89" t="s">
        <v>78</v>
      </c>
      <c r="AJ99" s="102"/>
      <c r="AK99" s="103"/>
      <c r="AL99" s="104"/>
      <c r="AM99" s="105"/>
      <c r="AN99" s="106"/>
      <c r="AO99" s="112"/>
      <c r="AP99" s="118"/>
      <c r="AQ99" s="119"/>
      <c r="AR99" s="107"/>
      <c r="AS99" s="108"/>
      <c r="AT99" s="109"/>
      <c r="AU99" s="110"/>
      <c r="AV99" s="113"/>
      <c r="AW99" s="114"/>
      <c r="AX99" s="115"/>
      <c r="AY99" s="116"/>
    </row>
    <row r="100" spans="1:51" ht="39.75" customHeight="1">
      <c r="A100" s="46">
        <v>94</v>
      </c>
      <c r="B100" s="46" t="s">
        <v>158</v>
      </c>
      <c r="C100" s="100">
        <v>42472</v>
      </c>
      <c r="D100" s="46" t="s">
        <v>85</v>
      </c>
      <c r="E100" s="46" t="s">
        <v>66</v>
      </c>
      <c r="F100" s="46" t="s">
        <v>337</v>
      </c>
      <c r="G100" s="46" t="s">
        <v>338</v>
      </c>
      <c r="H100" s="100">
        <v>41190</v>
      </c>
      <c r="I100" s="46" t="s">
        <v>339</v>
      </c>
      <c r="J100" s="46" t="s">
        <v>63</v>
      </c>
      <c r="K100" s="111" t="s">
        <v>340</v>
      </c>
      <c r="L100" s="101" t="s">
        <v>76</v>
      </c>
      <c r="M100" s="89" t="s">
        <v>78</v>
      </c>
      <c r="N100" s="89">
        <v>3460820.4</v>
      </c>
      <c r="O100" s="89" t="s">
        <v>78</v>
      </c>
      <c r="P100" s="89" t="s">
        <v>78</v>
      </c>
      <c r="Q100" s="89" t="s">
        <v>78</v>
      </c>
      <c r="R100" s="89" t="s">
        <v>78</v>
      </c>
      <c r="S100" s="89" t="s">
        <v>78</v>
      </c>
      <c r="T100" s="89" t="s">
        <v>78</v>
      </c>
      <c r="U100" s="89" t="s">
        <v>78</v>
      </c>
      <c r="V100" s="89" t="s">
        <v>78</v>
      </c>
      <c r="W100" s="89" t="s">
        <v>78</v>
      </c>
      <c r="X100" s="89" t="s">
        <v>78</v>
      </c>
      <c r="Y100" s="89">
        <v>639420</v>
      </c>
      <c r="Z100" s="89" t="s">
        <v>78</v>
      </c>
      <c r="AA100" s="89" t="s">
        <v>78</v>
      </c>
      <c r="AB100" s="89" t="s">
        <v>78</v>
      </c>
      <c r="AC100" s="89">
        <v>639420</v>
      </c>
      <c r="AD100" s="89" t="s">
        <v>78</v>
      </c>
      <c r="AE100" s="89" t="s">
        <v>78</v>
      </c>
      <c r="AF100" s="89" t="s">
        <v>78</v>
      </c>
      <c r="AG100" s="89">
        <v>644420</v>
      </c>
      <c r="AH100" s="89" t="s">
        <v>78</v>
      </c>
      <c r="AI100" s="89" t="s">
        <v>78</v>
      </c>
      <c r="AJ100" s="102"/>
      <c r="AK100" s="103"/>
      <c r="AL100" s="104"/>
      <c r="AM100" s="105"/>
      <c r="AN100" s="106"/>
      <c r="AO100" s="112"/>
      <c r="AP100" s="118"/>
      <c r="AQ100" s="119"/>
      <c r="AR100" s="107"/>
      <c r="AS100" s="108"/>
      <c r="AT100" s="109" t="s">
        <v>113</v>
      </c>
      <c r="AU100" s="110"/>
      <c r="AV100" s="113"/>
      <c r="AW100" s="114" t="s">
        <v>113</v>
      </c>
      <c r="AX100" s="115"/>
      <c r="AY100" s="116"/>
    </row>
    <row r="101" spans="1:51" ht="39.75" customHeight="1">
      <c r="A101" s="46">
        <v>95</v>
      </c>
      <c r="B101" s="46" t="s">
        <v>158</v>
      </c>
      <c r="C101" s="100">
        <v>42472</v>
      </c>
      <c r="D101" s="46" t="s">
        <v>85</v>
      </c>
      <c r="E101" s="46" t="s">
        <v>66</v>
      </c>
      <c r="F101" s="46" t="s">
        <v>341</v>
      </c>
      <c r="G101" s="46" t="s">
        <v>338</v>
      </c>
      <c r="H101" s="100">
        <v>41190</v>
      </c>
      <c r="I101" s="46" t="s">
        <v>339</v>
      </c>
      <c r="J101" s="46" t="s">
        <v>63</v>
      </c>
      <c r="K101" s="111" t="s">
        <v>340</v>
      </c>
      <c r="L101" s="101" t="s">
        <v>76</v>
      </c>
      <c r="M101" s="89">
        <v>594325.80000000005</v>
      </c>
      <c r="N101" s="89">
        <v>83243.8</v>
      </c>
      <c r="O101" s="89">
        <v>379765.5</v>
      </c>
      <c r="P101" s="89" t="s">
        <v>78</v>
      </c>
      <c r="Q101" s="89" t="s">
        <v>78</v>
      </c>
      <c r="R101" s="89" t="s">
        <v>78</v>
      </c>
      <c r="S101" s="89">
        <v>34800</v>
      </c>
      <c r="T101" s="89" t="s">
        <v>78</v>
      </c>
      <c r="U101" s="89" t="s">
        <v>78</v>
      </c>
      <c r="V101" s="89" t="s">
        <v>78</v>
      </c>
      <c r="W101" s="89">
        <v>36890</v>
      </c>
      <c r="X101" s="89">
        <v>105900</v>
      </c>
      <c r="Y101" s="89">
        <v>7700</v>
      </c>
      <c r="Z101" s="89" t="s">
        <v>78</v>
      </c>
      <c r="AA101" s="89">
        <v>116660</v>
      </c>
      <c r="AB101" s="89">
        <v>105687.5</v>
      </c>
      <c r="AC101" s="89">
        <v>7312.5</v>
      </c>
      <c r="AD101" s="89" t="s">
        <v>78</v>
      </c>
      <c r="AE101" s="89">
        <v>44547.5</v>
      </c>
      <c r="AF101" s="89">
        <v>105212.5</v>
      </c>
      <c r="AG101" s="89">
        <v>7387.5</v>
      </c>
      <c r="AH101" s="89" t="s">
        <v>78</v>
      </c>
      <c r="AI101" s="89">
        <v>63637.5</v>
      </c>
      <c r="AJ101" s="102" t="s">
        <v>113</v>
      </c>
      <c r="AK101" s="103"/>
      <c r="AL101" s="104"/>
      <c r="AM101" s="105" t="s">
        <v>113</v>
      </c>
      <c r="AN101" s="106"/>
      <c r="AO101" s="112" t="s">
        <v>113</v>
      </c>
      <c r="AP101" s="118" t="s">
        <v>113</v>
      </c>
      <c r="AQ101" s="119"/>
      <c r="AR101" s="107" t="s">
        <v>113</v>
      </c>
      <c r="AS101" s="108"/>
      <c r="AT101" s="109"/>
      <c r="AU101" s="110"/>
      <c r="AV101" s="113"/>
      <c r="AW101" s="114"/>
      <c r="AX101" s="115"/>
      <c r="AY101" s="116"/>
    </row>
    <row r="102" spans="1:51" ht="39.75" customHeight="1">
      <c r="A102" s="46">
        <v>96</v>
      </c>
      <c r="B102" s="46" t="s">
        <v>154</v>
      </c>
      <c r="C102" s="100">
        <v>42472</v>
      </c>
      <c r="D102" s="46" t="s">
        <v>85</v>
      </c>
      <c r="E102" s="46" t="s">
        <v>66</v>
      </c>
      <c r="F102" s="46" t="s">
        <v>342</v>
      </c>
      <c r="G102" s="46" t="s">
        <v>343</v>
      </c>
      <c r="H102" s="100">
        <v>42362</v>
      </c>
      <c r="I102" s="46" t="s">
        <v>344</v>
      </c>
      <c r="J102" s="46" t="s">
        <v>125</v>
      </c>
      <c r="K102" s="111" t="s">
        <v>345</v>
      </c>
      <c r="L102" s="101" t="s">
        <v>76</v>
      </c>
      <c r="M102" s="89" t="s">
        <v>78</v>
      </c>
      <c r="N102" s="89">
        <v>212315.3</v>
      </c>
      <c r="O102" s="89" t="s">
        <v>78</v>
      </c>
      <c r="P102" s="89" t="s">
        <v>78</v>
      </c>
      <c r="Q102" s="89">
        <v>64584.3</v>
      </c>
      <c r="R102" s="89" t="s">
        <v>78</v>
      </c>
      <c r="S102" s="89" t="s">
        <v>78</v>
      </c>
      <c r="T102" s="89" t="s">
        <v>78</v>
      </c>
      <c r="U102" s="89">
        <v>29546.2</v>
      </c>
      <c r="V102" s="89" t="s">
        <v>78</v>
      </c>
      <c r="W102" s="89" t="s">
        <v>78</v>
      </c>
      <c r="X102" s="89" t="s">
        <v>78</v>
      </c>
      <c r="Y102" s="89">
        <v>29546.2</v>
      </c>
      <c r="Z102" s="89" t="s">
        <v>78</v>
      </c>
      <c r="AA102" s="89" t="s">
        <v>78</v>
      </c>
      <c r="AB102" s="89" t="s">
        <v>78</v>
      </c>
      <c r="AC102" s="89">
        <v>29546.2</v>
      </c>
      <c r="AD102" s="89" t="s">
        <v>78</v>
      </c>
      <c r="AE102" s="89" t="s">
        <v>78</v>
      </c>
      <c r="AF102" s="89" t="s">
        <v>78</v>
      </c>
      <c r="AG102" s="89">
        <v>29546.2</v>
      </c>
      <c r="AH102" s="89" t="s">
        <v>78</v>
      </c>
      <c r="AI102" s="89" t="s">
        <v>78</v>
      </c>
      <c r="AJ102" s="102"/>
      <c r="AK102" s="103"/>
      <c r="AL102" s="104"/>
      <c r="AM102" s="105"/>
      <c r="AN102" s="106"/>
      <c r="AO102" s="112"/>
      <c r="AP102" s="118"/>
      <c r="AQ102" s="119"/>
      <c r="AR102" s="107"/>
      <c r="AS102" s="108"/>
      <c r="AT102" s="109"/>
      <c r="AU102" s="110"/>
      <c r="AV102" s="113"/>
      <c r="AW102" s="114"/>
      <c r="AX102" s="115"/>
      <c r="AY102" s="116"/>
    </row>
    <row r="103" spans="1:51" ht="39.75" customHeight="1">
      <c r="A103" s="46">
        <v>97</v>
      </c>
      <c r="B103" s="46" t="s">
        <v>154</v>
      </c>
      <c r="C103" s="100">
        <v>42472</v>
      </c>
      <c r="D103" s="46" t="s">
        <v>85</v>
      </c>
      <c r="E103" s="46" t="s">
        <v>66</v>
      </c>
      <c r="F103" s="46" t="s">
        <v>116</v>
      </c>
      <c r="G103" s="46" t="s">
        <v>343</v>
      </c>
      <c r="H103" s="100">
        <v>42362</v>
      </c>
      <c r="I103" s="46" t="s">
        <v>344</v>
      </c>
      <c r="J103" s="46" t="s">
        <v>125</v>
      </c>
      <c r="K103" s="111" t="s">
        <v>345</v>
      </c>
      <c r="L103" s="101" t="s">
        <v>76</v>
      </c>
      <c r="M103" s="89" t="s">
        <v>78</v>
      </c>
      <c r="N103" s="89">
        <v>3385107</v>
      </c>
      <c r="O103" s="89">
        <v>6237520</v>
      </c>
      <c r="P103" s="89" t="s">
        <v>78</v>
      </c>
      <c r="Q103" s="89" t="s">
        <v>78</v>
      </c>
      <c r="R103" s="89" t="s">
        <v>78</v>
      </c>
      <c r="S103" s="89">
        <v>1014164</v>
      </c>
      <c r="T103" s="89" t="s">
        <v>78</v>
      </c>
      <c r="U103" s="89">
        <v>677021.4</v>
      </c>
      <c r="V103" s="89" t="s">
        <v>78</v>
      </c>
      <c r="W103" s="89">
        <v>1166700</v>
      </c>
      <c r="X103" s="89" t="s">
        <v>78</v>
      </c>
      <c r="Y103" s="89">
        <v>677021.4</v>
      </c>
      <c r="Z103" s="89" t="s">
        <v>78</v>
      </c>
      <c r="AA103" s="89">
        <v>1014164</v>
      </c>
      <c r="AB103" s="89" t="s">
        <v>78</v>
      </c>
      <c r="AC103" s="89">
        <v>677021.4</v>
      </c>
      <c r="AD103" s="89" t="s">
        <v>78</v>
      </c>
      <c r="AE103" s="89">
        <v>1014164</v>
      </c>
      <c r="AF103" s="89" t="s">
        <v>78</v>
      </c>
      <c r="AG103" s="89">
        <v>677021.4</v>
      </c>
      <c r="AH103" s="89" t="s">
        <v>78</v>
      </c>
      <c r="AI103" s="89">
        <v>1014164</v>
      </c>
      <c r="AJ103" s="102"/>
      <c r="AK103" s="103"/>
      <c r="AL103" s="104"/>
      <c r="AM103" s="105" t="s">
        <v>113</v>
      </c>
      <c r="AN103" s="106"/>
      <c r="AO103" s="112" t="s">
        <v>113</v>
      </c>
      <c r="AP103" s="118"/>
      <c r="AQ103" s="119"/>
      <c r="AR103" s="107" t="s">
        <v>113</v>
      </c>
      <c r="AS103" s="108"/>
      <c r="AT103" s="109"/>
      <c r="AU103" s="110"/>
      <c r="AV103" s="113"/>
      <c r="AW103" s="114"/>
      <c r="AX103" s="115"/>
      <c r="AY103" s="116"/>
    </row>
    <row r="104" spans="1:51" ht="39.75" customHeight="1">
      <c r="A104" s="46">
        <v>98</v>
      </c>
      <c r="B104" s="46" t="s">
        <v>154</v>
      </c>
      <c r="C104" s="100">
        <v>42472</v>
      </c>
      <c r="D104" s="46" t="s">
        <v>85</v>
      </c>
      <c r="E104" s="46" t="s">
        <v>66</v>
      </c>
      <c r="F104" s="46" t="s">
        <v>346</v>
      </c>
      <c r="G104" s="46" t="s">
        <v>343</v>
      </c>
      <c r="H104" s="100">
        <v>42362</v>
      </c>
      <c r="I104" s="46" t="s">
        <v>344</v>
      </c>
      <c r="J104" s="46" t="s">
        <v>125</v>
      </c>
      <c r="K104" s="111" t="s">
        <v>345</v>
      </c>
      <c r="L104" s="101" t="s">
        <v>76</v>
      </c>
      <c r="M104" s="89" t="s">
        <v>78</v>
      </c>
      <c r="N104" s="89">
        <v>285295.71999999997</v>
      </c>
      <c r="O104" s="89" t="s">
        <v>78</v>
      </c>
      <c r="P104" s="89" t="s">
        <v>78</v>
      </c>
      <c r="Q104" s="89">
        <v>48583.77</v>
      </c>
      <c r="R104" s="89" t="s">
        <v>78</v>
      </c>
      <c r="S104" s="89" t="s">
        <v>78</v>
      </c>
      <c r="T104" s="89" t="s">
        <v>78</v>
      </c>
      <c r="U104" s="89">
        <v>47334.23</v>
      </c>
      <c r="V104" s="89" t="s">
        <v>78</v>
      </c>
      <c r="W104" s="89" t="s">
        <v>78</v>
      </c>
      <c r="X104" s="89" t="s">
        <v>78</v>
      </c>
      <c r="Y104" s="89">
        <v>47344.43</v>
      </c>
      <c r="Z104" s="89" t="s">
        <v>78</v>
      </c>
      <c r="AA104" s="89" t="s">
        <v>78</v>
      </c>
      <c r="AB104" s="89" t="s">
        <v>78</v>
      </c>
      <c r="AC104" s="89">
        <v>47344.43</v>
      </c>
      <c r="AD104" s="89" t="s">
        <v>78</v>
      </c>
      <c r="AE104" s="89" t="s">
        <v>78</v>
      </c>
      <c r="AF104" s="89" t="s">
        <v>78</v>
      </c>
      <c r="AG104" s="89">
        <v>47344.43</v>
      </c>
      <c r="AH104" s="89" t="s">
        <v>78</v>
      </c>
      <c r="AI104" s="89" t="s">
        <v>78</v>
      </c>
      <c r="AJ104" s="102"/>
      <c r="AK104" s="103"/>
      <c r="AL104" s="104"/>
      <c r="AM104" s="105"/>
      <c r="AN104" s="106"/>
      <c r="AO104" s="112"/>
      <c r="AP104" s="118"/>
      <c r="AQ104" s="119"/>
      <c r="AR104" s="107"/>
      <c r="AS104" s="108"/>
      <c r="AT104" s="109"/>
      <c r="AU104" s="110"/>
      <c r="AV104" s="113"/>
      <c r="AW104" s="114"/>
      <c r="AX104" s="115"/>
      <c r="AY104" s="116"/>
    </row>
    <row r="105" spans="1:51" ht="39.75" customHeight="1">
      <c r="A105" s="46">
        <v>99</v>
      </c>
      <c r="B105" s="46" t="s">
        <v>153</v>
      </c>
      <c r="C105" s="100">
        <v>42472</v>
      </c>
      <c r="D105" s="46" t="s">
        <v>85</v>
      </c>
      <c r="E105" s="46" t="s">
        <v>66</v>
      </c>
      <c r="F105" s="46" t="s">
        <v>347</v>
      </c>
      <c r="G105" s="46" t="s">
        <v>348</v>
      </c>
      <c r="H105" s="100">
        <v>41969</v>
      </c>
      <c r="I105" s="46" t="s">
        <v>349</v>
      </c>
      <c r="J105" s="46" t="s">
        <v>56</v>
      </c>
      <c r="K105" s="111" t="s">
        <v>350</v>
      </c>
      <c r="L105" s="101" t="s">
        <v>76</v>
      </c>
      <c r="M105" s="89" t="s">
        <v>78</v>
      </c>
      <c r="N105" s="89">
        <v>1939314.6</v>
      </c>
      <c r="O105" s="89" t="s">
        <v>78</v>
      </c>
      <c r="P105" s="89" t="s">
        <v>78</v>
      </c>
      <c r="Q105" s="89">
        <v>23719.1</v>
      </c>
      <c r="R105" s="89" t="s">
        <v>78</v>
      </c>
      <c r="S105" s="89" t="s">
        <v>78</v>
      </c>
      <c r="T105" s="89" t="s">
        <v>78</v>
      </c>
      <c r="U105" s="89">
        <v>23719.1</v>
      </c>
      <c r="V105" s="89" t="s">
        <v>78</v>
      </c>
      <c r="W105" s="89" t="s">
        <v>78</v>
      </c>
      <c r="X105" s="89" t="s">
        <v>78</v>
      </c>
      <c r="Y105" s="89">
        <v>23719.1</v>
      </c>
      <c r="Z105" s="89" t="s">
        <v>78</v>
      </c>
      <c r="AA105" s="89" t="s">
        <v>78</v>
      </c>
      <c r="AB105" s="89" t="s">
        <v>78</v>
      </c>
      <c r="AC105" s="89">
        <v>23719.1</v>
      </c>
      <c r="AD105" s="89" t="s">
        <v>78</v>
      </c>
      <c r="AE105" s="89" t="s">
        <v>78</v>
      </c>
      <c r="AF105" s="89" t="s">
        <v>78</v>
      </c>
      <c r="AG105" s="89">
        <v>23719.1</v>
      </c>
      <c r="AH105" s="89" t="s">
        <v>78</v>
      </c>
      <c r="AI105" s="89" t="s">
        <v>78</v>
      </c>
      <c r="AJ105" s="102"/>
      <c r="AK105" s="103"/>
      <c r="AL105" s="104"/>
      <c r="AM105" s="105"/>
      <c r="AN105" s="106"/>
      <c r="AO105" s="112"/>
      <c r="AP105" s="118"/>
      <c r="AQ105" s="119"/>
      <c r="AR105" s="107"/>
      <c r="AS105" s="108"/>
      <c r="AT105" s="109"/>
      <c r="AU105" s="110"/>
      <c r="AV105" s="113"/>
      <c r="AW105" s="114"/>
      <c r="AX105" s="115"/>
      <c r="AY105" s="116"/>
    </row>
    <row r="106" spans="1:51" ht="39.75" customHeight="1">
      <c r="A106" s="46">
        <v>100</v>
      </c>
      <c r="B106" s="46" t="s">
        <v>153</v>
      </c>
      <c r="C106" s="100">
        <v>42472</v>
      </c>
      <c r="D106" s="46" t="s">
        <v>85</v>
      </c>
      <c r="E106" s="46" t="s">
        <v>66</v>
      </c>
      <c r="F106" s="46" t="s">
        <v>351</v>
      </c>
      <c r="G106" s="46" t="s">
        <v>348</v>
      </c>
      <c r="H106" s="100">
        <v>41969</v>
      </c>
      <c r="I106" s="46" t="s">
        <v>349</v>
      </c>
      <c r="J106" s="46" t="s">
        <v>56</v>
      </c>
      <c r="K106" s="111" t="s">
        <v>350</v>
      </c>
      <c r="L106" s="101" t="s">
        <v>76</v>
      </c>
      <c r="M106" s="89" t="s">
        <v>78</v>
      </c>
      <c r="N106" s="89">
        <v>84453</v>
      </c>
      <c r="O106" s="89" t="s">
        <v>78</v>
      </c>
      <c r="P106" s="89" t="s">
        <v>78</v>
      </c>
      <c r="Q106" s="89">
        <v>14075.5</v>
      </c>
      <c r="R106" s="89" t="s">
        <v>78</v>
      </c>
      <c r="S106" s="89" t="s">
        <v>78</v>
      </c>
      <c r="T106" s="89" t="s">
        <v>78</v>
      </c>
      <c r="U106" s="89">
        <v>14075.5</v>
      </c>
      <c r="V106" s="89" t="s">
        <v>78</v>
      </c>
      <c r="W106" s="89" t="s">
        <v>78</v>
      </c>
      <c r="X106" s="89" t="s">
        <v>78</v>
      </c>
      <c r="Y106" s="89">
        <v>14075.5</v>
      </c>
      <c r="Z106" s="89" t="s">
        <v>78</v>
      </c>
      <c r="AA106" s="89" t="s">
        <v>78</v>
      </c>
      <c r="AB106" s="89" t="s">
        <v>78</v>
      </c>
      <c r="AC106" s="89">
        <v>14075.5</v>
      </c>
      <c r="AD106" s="89" t="s">
        <v>78</v>
      </c>
      <c r="AE106" s="89" t="s">
        <v>78</v>
      </c>
      <c r="AF106" s="89" t="s">
        <v>78</v>
      </c>
      <c r="AG106" s="89">
        <v>14075.5</v>
      </c>
      <c r="AH106" s="89" t="s">
        <v>78</v>
      </c>
      <c r="AI106" s="89" t="s">
        <v>78</v>
      </c>
      <c r="AJ106" s="102"/>
      <c r="AK106" s="103"/>
      <c r="AL106" s="104"/>
      <c r="AM106" s="105"/>
      <c r="AN106" s="106"/>
      <c r="AO106" s="112"/>
      <c r="AP106" s="118"/>
      <c r="AQ106" s="119"/>
      <c r="AR106" s="107"/>
      <c r="AS106" s="108"/>
      <c r="AT106" s="109"/>
      <c r="AU106" s="110"/>
      <c r="AV106" s="113"/>
      <c r="AW106" s="114"/>
      <c r="AX106" s="115"/>
      <c r="AY106" s="116"/>
    </row>
    <row r="107" spans="1:51" ht="39.75" customHeight="1">
      <c r="A107" s="46">
        <v>101</v>
      </c>
      <c r="B107" s="46" t="s">
        <v>153</v>
      </c>
      <c r="C107" s="100">
        <v>42472</v>
      </c>
      <c r="D107" s="46" t="s">
        <v>85</v>
      </c>
      <c r="E107" s="46" t="s">
        <v>66</v>
      </c>
      <c r="F107" s="46" t="s">
        <v>352</v>
      </c>
      <c r="G107" s="46" t="s">
        <v>353</v>
      </c>
      <c r="H107" s="100">
        <v>41942</v>
      </c>
      <c r="I107" s="46" t="s">
        <v>354</v>
      </c>
      <c r="J107" s="46" t="s">
        <v>56</v>
      </c>
      <c r="K107" s="111" t="s">
        <v>355</v>
      </c>
      <c r="L107" s="101" t="s">
        <v>76</v>
      </c>
      <c r="M107" s="89">
        <v>3055000</v>
      </c>
      <c r="N107" s="89">
        <v>211451</v>
      </c>
      <c r="O107" s="89">
        <v>3819070</v>
      </c>
      <c r="P107" s="89">
        <v>515000</v>
      </c>
      <c r="Q107" s="89">
        <v>29408.5</v>
      </c>
      <c r="R107" s="89" t="s">
        <v>78</v>
      </c>
      <c r="S107" s="89">
        <v>646120</v>
      </c>
      <c r="T107" s="89">
        <v>515000</v>
      </c>
      <c r="U107" s="89">
        <v>29408.5</v>
      </c>
      <c r="V107" s="89" t="s">
        <v>78</v>
      </c>
      <c r="W107" s="89">
        <v>645920</v>
      </c>
      <c r="X107" s="89">
        <v>515000</v>
      </c>
      <c r="Y107" s="89">
        <v>29408.5</v>
      </c>
      <c r="Z107" s="89" t="s">
        <v>78</v>
      </c>
      <c r="AA107" s="89">
        <v>643720</v>
      </c>
      <c r="AB107" s="89">
        <v>515000</v>
      </c>
      <c r="AC107" s="89">
        <v>29408.5</v>
      </c>
      <c r="AD107" s="89" t="s">
        <v>78</v>
      </c>
      <c r="AE107" s="89">
        <v>643720</v>
      </c>
      <c r="AF107" s="89">
        <v>515000</v>
      </c>
      <c r="AG107" s="89">
        <v>29408.5</v>
      </c>
      <c r="AH107" s="89" t="s">
        <v>78</v>
      </c>
      <c r="AI107" s="89">
        <v>643720</v>
      </c>
      <c r="AJ107" s="102"/>
      <c r="AK107" s="103"/>
      <c r="AL107" s="104"/>
      <c r="AM107" s="105"/>
      <c r="AN107" s="106"/>
      <c r="AO107" s="112"/>
      <c r="AP107" s="118"/>
      <c r="AQ107" s="119"/>
      <c r="AR107" s="107"/>
      <c r="AS107" s="108"/>
      <c r="AT107" s="109"/>
      <c r="AU107" s="110"/>
      <c r="AV107" s="113"/>
      <c r="AW107" s="114"/>
      <c r="AX107" s="115"/>
      <c r="AY107" s="116"/>
    </row>
    <row r="108" spans="1:51" ht="39.75" customHeight="1">
      <c r="A108" s="46">
        <v>102</v>
      </c>
      <c r="B108" s="46" t="s">
        <v>153</v>
      </c>
      <c r="C108" s="100">
        <v>42472</v>
      </c>
      <c r="D108" s="46" t="s">
        <v>85</v>
      </c>
      <c r="E108" s="46" t="s">
        <v>66</v>
      </c>
      <c r="F108" s="46" t="s">
        <v>356</v>
      </c>
      <c r="G108" s="46" t="s">
        <v>353</v>
      </c>
      <c r="H108" s="100">
        <v>41942</v>
      </c>
      <c r="I108" s="46" t="s">
        <v>354</v>
      </c>
      <c r="J108" s="46" t="s">
        <v>56</v>
      </c>
      <c r="K108" s="111" t="s">
        <v>355</v>
      </c>
      <c r="L108" s="101" t="s">
        <v>76</v>
      </c>
      <c r="M108" s="89">
        <v>1146634</v>
      </c>
      <c r="N108" s="89">
        <v>30000</v>
      </c>
      <c r="O108" s="89">
        <v>4621000</v>
      </c>
      <c r="P108" s="89">
        <v>210000</v>
      </c>
      <c r="Q108" s="89" t="s">
        <v>78</v>
      </c>
      <c r="R108" s="89" t="s">
        <v>78</v>
      </c>
      <c r="S108" s="89">
        <v>678000</v>
      </c>
      <c r="T108" s="89">
        <v>210000</v>
      </c>
      <c r="U108" s="89" t="s">
        <v>78</v>
      </c>
      <c r="V108" s="89" t="s">
        <v>78</v>
      </c>
      <c r="W108" s="89">
        <v>829000</v>
      </c>
      <c r="X108" s="89">
        <v>210000</v>
      </c>
      <c r="Y108" s="89" t="s">
        <v>78</v>
      </c>
      <c r="Z108" s="89" t="s">
        <v>78</v>
      </c>
      <c r="AA108" s="89">
        <v>829000</v>
      </c>
      <c r="AB108" s="89">
        <v>210000</v>
      </c>
      <c r="AC108" s="89" t="s">
        <v>78</v>
      </c>
      <c r="AD108" s="89" t="s">
        <v>78</v>
      </c>
      <c r="AE108" s="89">
        <v>829000</v>
      </c>
      <c r="AF108" s="89">
        <v>210000</v>
      </c>
      <c r="AG108" s="89" t="s">
        <v>78</v>
      </c>
      <c r="AH108" s="89" t="s">
        <v>78</v>
      </c>
      <c r="AI108" s="89">
        <v>829000</v>
      </c>
      <c r="AJ108" s="102"/>
      <c r="AK108" s="103"/>
      <c r="AL108" s="104"/>
      <c r="AM108" s="105"/>
      <c r="AN108" s="106"/>
      <c r="AO108" s="112"/>
      <c r="AP108" s="118"/>
      <c r="AQ108" s="119"/>
      <c r="AR108" s="107"/>
      <c r="AS108" s="108"/>
      <c r="AT108" s="109"/>
      <c r="AU108" s="110"/>
      <c r="AV108" s="113"/>
      <c r="AW108" s="114"/>
      <c r="AX108" s="115"/>
      <c r="AY108" s="116"/>
    </row>
    <row r="109" spans="1:51" ht="39.75" customHeight="1">
      <c r="A109" s="46">
        <v>103</v>
      </c>
      <c r="B109" s="46" t="s">
        <v>153</v>
      </c>
      <c r="C109" s="100">
        <v>42472</v>
      </c>
      <c r="D109" s="46" t="s">
        <v>85</v>
      </c>
      <c r="E109" s="46" t="s">
        <v>66</v>
      </c>
      <c r="F109" s="46" t="s">
        <v>357</v>
      </c>
      <c r="G109" s="46" t="s">
        <v>358</v>
      </c>
      <c r="H109" s="100">
        <v>41985</v>
      </c>
      <c r="I109" s="46" t="s">
        <v>359</v>
      </c>
      <c r="J109" s="46" t="s">
        <v>56</v>
      </c>
      <c r="K109" s="111" t="s">
        <v>360</v>
      </c>
      <c r="L109" s="101" t="s">
        <v>76</v>
      </c>
      <c r="M109" s="89">
        <v>585559.1</v>
      </c>
      <c r="N109" s="89">
        <f>273839.8+42875.9</f>
        <v>316715.7</v>
      </c>
      <c r="O109" s="89">
        <v>6755</v>
      </c>
      <c r="P109" s="89">
        <v>148150</v>
      </c>
      <c r="Q109" s="89">
        <v>100000</v>
      </c>
      <c r="R109" s="89">
        <v>9008</v>
      </c>
      <c r="S109" s="89">
        <v>5105</v>
      </c>
      <c r="T109" s="89" t="s">
        <v>78</v>
      </c>
      <c r="U109" s="89" t="s">
        <v>78</v>
      </c>
      <c r="V109" s="89" t="s">
        <v>78</v>
      </c>
      <c r="W109" s="89" t="s">
        <v>78</v>
      </c>
      <c r="X109" s="89" t="s">
        <v>78</v>
      </c>
      <c r="Y109" s="89" t="s">
        <v>78</v>
      </c>
      <c r="Z109" s="89" t="s">
        <v>78</v>
      </c>
      <c r="AA109" s="89" t="s">
        <v>78</v>
      </c>
      <c r="AB109" s="89" t="s">
        <v>78</v>
      </c>
      <c r="AC109" s="89" t="s">
        <v>78</v>
      </c>
      <c r="AD109" s="89" t="s">
        <v>78</v>
      </c>
      <c r="AE109" s="89" t="s">
        <v>78</v>
      </c>
      <c r="AF109" s="89" t="s">
        <v>78</v>
      </c>
      <c r="AG109" s="89" t="s">
        <v>78</v>
      </c>
      <c r="AH109" s="89" t="s">
        <v>78</v>
      </c>
      <c r="AI109" s="89" t="s">
        <v>78</v>
      </c>
      <c r="AJ109" s="102" t="s">
        <v>113</v>
      </c>
      <c r="AK109" s="103"/>
      <c r="AL109" s="104"/>
      <c r="AM109" s="105" t="s">
        <v>113</v>
      </c>
      <c r="AN109" s="106"/>
      <c r="AO109" s="112"/>
      <c r="AP109" s="118" t="s">
        <v>113</v>
      </c>
      <c r="AQ109" s="119" t="s">
        <v>113</v>
      </c>
      <c r="AR109" s="107"/>
      <c r="AS109" s="108"/>
      <c r="AT109" s="109"/>
      <c r="AU109" s="110"/>
      <c r="AV109" s="113"/>
      <c r="AW109" s="114"/>
      <c r="AX109" s="115"/>
      <c r="AY109" s="116"/>
    </row>
    <row r="110" spans="1:51" ht="39.75" customHeight="1">
      <c r="A110" s="46">
        <v>104</v>
      </c>
      <c r="B110" s="46" t="s">
        <v>153</v>
      </c>
      <c r="C110" s="100">
        <v>42472</v>
      </c>
      <c r="D110" s="46" t="s">
        <v>85</v>
      </c>
      <c r="E110" s="46" t="s">
        <v>66</v>
      </c>
      <c r="F110" s="46" t="s">
        <v>361</v>
      </c>
      <c r="G110" s="46" t="s">
        <v>358</v>
      </c>
      <c r="H110" s="100">
        <v>41985</v>
      </c>
      <c r="I110" s="46" t="s">
        <v>359</v>
      </c>
      <c r="J110" s="46" t="s">
        <v>56</v>
      </c>
      <c r="K110" s="111" t="s">
        <v>360</v>
      </c>
      <c r="L110" s="101" t="s">
        <v>76</v>
      </c>
      <c r="M110" s="89" t="s">
        <v>78</v>
      </c>
      <c r="N110" s="89">
        <v>355.2</v>
      </c>
      <c r="O110" s="89" t="s">
        <v>78</v>
      </c>
      <c r="P110" s="89" t="s">
        <v>78</v>
      </c>
      <c r="Q110" s="89">
        <v>59.2</v>
      </c>
      <c r="R110" s="89" t="s">
        <v>78</v>
      </c>
      <c r="S110" s="89" t="s">
        <v>78</v>
      </c>
      <c r="T110" s="89" t="s">
        <v>78</v>
      </c>
      <c r="U110" s="89">
        <v>59.2</v>
      </c>
      <c r="V110" s="89" t="s">
        <v>78</v>
      </c>
      <c r="W110" s="89" t="s">
        <v>78</v>
      </c>
      <c r="X110" s="89" t="s">
        <v>78</v>
      </c>
      <c r="Y110" s="89">
        <v>59.2</v>
      </c>
      <c r="Z110" s="89" t="s">
        <v>78</v>
      </c>
      <c r="AA110" s="89" t="s">
        <v>78</v>
      </c>
      <c r="AB110" s="89" t="s">
        <v>78</v>
      </c>
      <c r="AC110" s="89">
        <v>59.2</v>
      </c>
      <c r="AD110" s="89" t="s">
        <v>78</v>
      </c>
      <c r="AE110" s="89" t="s">
        <v>78</v>
      </c>
      <c r="AF110" s="89" t="s">
        <v>78</v>
      </c>
      <c r="AG110" s="89">
        <v>59.2</v>
      </c>
      <c r="AH110" s="89" t="s">
        <v>78</v>
      </c>
      <c r="AI110" s="89" t="s">
        <v>78</v>
      </c>
      <c r="AJ110" s="102"/>
      <c r="AK110" s="103"/>
      <c r="AL110" s="104"/>
      <c r="AM110" s="105"/>
      <c r="AN110" s="106"/>
      <c r="AO110" s="112"/>
      <c r="AP110" s="118"/>
      <c r="AQ110" s="119"/>
      <c r="AR110" s="107"/>
      <c r="AS110" s="108"/>
      <c r="AT110" s="109"/>
      <c r="AU110" s="110"/>
      <c r="AV110" s="113"/>
      <c r="AW110" s="114"/>
      <c r="AX110" s="115"/>
      <c r="AY110" s="116"/>
    </row>
    <row r="111" spans="1:51" ht="39.75" customHeight="1">
      <c r="A111" s="46">
        <v>105</v>
      </c>
      <c r="B111" s="46" t="s">
        <v>159</v>
      </c>
      <c r="C111" s="100">
        <v>42472</v>
      </c>
      <c r="D111" s="46" t="s">
        <v>85</v>
      </c>
      <c r="E111" s="46" t="s">
        <v>66</v>
      </c>
      <c r="F111" s="46" t="s">
        <v>362</v>
      </c>
      <c r="G111" s="46" t="s">
        <v>363</v>
      </c>
      <c r="H111" s="100">
        <v>41725</v>
      </c>
      <c r="I111" s="46" t="s">
        <v>364</v>
      </c>
      <c r="J111" s="46" t="s">
        <v>108</v>
      </c>
      <c r="K111" s="111" t="s">
        <v>365</v>
      </c>
      <c r="L111" s="101" t="s">
        <v>76</v>
      </c>
      <c r="M111" s="89">
        <v>200000</v>
      </c>
      <c r="N111" s="89">
        <v>188504.8</v>
      </c>
      <c r="O111" s="89">
        <v>1185000</v>
      </c>
      <c r="P111" s="89">
        <v>55000</v>
      </c>
      <c r="Q111" s="89" t="s">
        <v>78</v>
      </c>
      <c r="R111" s="89" t="s">
        <v>78</v>
      </c>
      <c r="S111" s="89">
        <v>570000</v>
      </c>
      <c r="T111" s="89">
        <v>55000</v>
      </c>
      <c r="U111" s="89" t="s">
        <v>78</v>
      </c>
      <c r="V111" s="89" t="s">
        <v>78</v>
      </c>
      <c r="W111" s="89">
        <v>525000</v>
      </c>
      <c r="X111" s="89" t="s">
        <v>78</v>
      </c>
      <c r="Y111" s="89" t="s">
        <v>78</v>
      </c>
      <c r="Z111" s="89" t="s">
        <v>78</v>
      </c>
      <c r="AA111" s="89" t="s">
        <v>78</v>
      </c>
      <c r="AB111" s="89" t="s">
        <v>78</v>
      </c>
      <c r="AC111" s="89" t="s">
        <v>78</v>
      </c>
      <c r="AD111" s="89" t="s">
        <v>78</v>
      </c>
      <c r="AE111" s="89" t="s">
        <v>78</v>
      </c>
      <c r="AF111" s="89" t="s">
        <v>78</v>
      </c>
      <c r="AG111" s="89" t="s">
        <v>78</v>
      </c>
      <c r="AH111" s="89" t="s">
        <v>78</v>
      </c>
      <c r="AI111" s="89" t="s">
        <v>78</v>
      </c>
      <c r="AJ111" s="102"/>
      <c r="AK111" s="103"/>
      <c r="AL111" s="104"/>
      <c r="AM111" s="105"/>
      <c r="AN111" s="106"/>
      <c r="AO111" s="112"/>
      <c r="AP111" s="118"/>
      <c r="AQ111" s="119"/>
      <c r="AR111" s="107"/>
      <c r="AS111" s="108"/>
      <c r="AT111" s="109"/>
      <c r="AU111" s="110"/>
      <c r="AV111" s="113"/>
      <c r="AW111" s="114"/>
      <c r="AX111" s="115"/>
      <c r="AY111" s="116"/>
    </row>
    <row r="112" spans="1:51" ht="39.75" customHeight="1">
      <c r="A112" s="46">
        <v>106</v>
      </c>
      <c r="B112" s="46" t="s">
        <v>159</v>
      </c>
      <c r="C112" s="100">
        <v>42472</v>
      </c>
      <c r="D112" s="46" t="s">
        <v>85</v>
      </c>
      <c r="E112" s="46" t="s">
        <v>66</v>
      </c>
      <c r="F112" s="46" t="s">
        <v>366</v>
      </c>
      <c r="G112" s="46" t="s">
        <v>363</v>
      </c>
      <c r="H112" s="100">
        <v>41725</v>
      </c>
      <c r="I112" s="46" t="s">
        <v>364</v>
      </c>
      <c r="J112" s="46" t="s">
        <v>108</v>
      </c>
      <c r="K112" s="111" t="s">
        <v>365</v>
      </c>
      <c r="L112" s="101" t="s">
        <v>76</v>
      </c>
      <c r="M112" s="89" t="s">
        <v>78</v>
      </c>
      <c r="N112" s="89">
        <v>8000</v>
      </c>
      <c r="O112" s="89" t="s">
        <v>78</v>
      </c>
      <c r="P112" s="89" t="s">
        <v>78</v>
      </c>
      <c r="Q112" s="89" t="s">
        <v>78</v>
      </c>
      <c r="R112" s="89" t="s">
        <v>78</v>
      </c>
      <c r="S112" s="89" t="s">
        <v>78</v>
      </c>
      <c r="T112" s="89" t="s">
        <v>78</v>
      </c>
      <c r="U112" s="89" t="s">
        <v>78</v>
      </c>
      <c r="V112" s="89" t="s">
        <v>78</v>
      </c>
      <c r="W112" s="89" t="s">
        <v>78</v>
      </c>
      <c r="X112" s="89" t="s">
        <v>78</v>
      </c>
      <c r="Y112" s="89" t="s">
        <v>78</v>
      </c>
      <c r="Z112" s="89" t="s">
        <v>78</v>
      </c>
      <c r="AA112" s="89" t="s">
        <v>78</v>
      </c>
      <c r="AB112" s="89" t="s">
        <v>78</v>
      </c>
      <c r="AC112" s="89" t="s">
        <v>78</v>
      </c>
      <c r="AD112" s="89" t="s">
        <v>78</v>
      </c>
      <c r="AE112" s="89" t="s">
        <v>78</v>
      </c>
      <c r="AF112" s="89" t="s">
        <v>78</v>
      </c>
      <c r="AG112" s="89" t="s">
        <v>78</v>
      </c>
      <c r="AH112" s="89" t="s">
        <v>78</v>
      </c>
      <c r="AI112" s="89" t="s">
        <v>78</v>
      </c>
      <c r="AJ112" s="102"/>
      <c r="AK112" s="103"/>
      <c r="AL112" s="104"/>
      <c r="AM112" s="105"/>
      <c r="AN112" s="106"/>
      <c r="AO112" s="112"/>
      <c r="AP112" s="118"/>
      <c r="AQ112" s="119"/>
      <c r="AR112" s="107"/>
      <c r="AS112" s="108"/>
      <c r="AT112" s="109" t="s">
        <v>113</v>
      </c>
      <c r="AU112" s="110"/>
      <c r="AV112" s="113"/>
      <c r="AW112" s="114"/>
      <c r="AX112" s="115"/>
      <c r="AY112" s="116"/>
    </row>
    <row r="113" spans="1:51" ht="39.75" customHeight="1">
      <c r="A113" s="46">
        <v>107</v>
      </c>
      <c r="B113" s="46" t="s">
        <v>159</v>
      </c>
      <c r="C113" s="100">
        <v>42472</v>
      </c>
      <c r="D113" s="46" t="s">
        <v>85</v>
      </c>
      <c r="E113" s="46" t="s">
        <v>66</v>
      </c>
      <c r="F113" s="46" t="s">
        <v>367</v>
      </c>
      <c r="G113" s="46" t="s">
        <v>363</v>
      </c>
      <c r="H113" s="100">
        <v>41725</v>
      </c>
      <c r="I113" s="46" t="s">
        <v>364</v>
      </c>
      <c r="J113" s="46" t="s">
        <v>108</v>
      </c>
      <c r="K113" s="111" t="s">
        <v>365</v>
      </c>
      <c r="L113" s="101" t="s">
        <v>76</v>
      </c>
      <c r="M113" s="89">
        <v>127673.8</v>
      </c>
      <c r="N113" s="89">
        <v>226399.4</v>
      </c>
      <c r="O113" s="89">
        <v>12445</v>
      </c>
      <c r="P113" s="89" t="s">
        <v>78</v>
      </c>
      <c r="Q113" s="89">
        <v>20758.599999999999</v>
      </c>
      <c r="R113" s="89" t="s">
        <v>78</v>
      </c>
      <c r="S113" s="89" t="s">
        <v>78</v>
      </c>
      <c r="T113" s="89" t="s">
        <v>78</v>
      </c>
      <c r="U113" s="89">
        <v>20040.3</v>
      </c>
      <c r="V113" s="89" t="s">
        <v>78</v>
      </c>
      <c r="W113" s="89" t="s">
        <v>78</v>
      </c>
      <c r="X113" s="89" t="s">
        <v>78</v>
      </c>
      <c r="Y113" s="89" t="s">
        <v>78</v>
      </c>
      <c r="Z113" s="89" t="s">
        <v>78</v>
      </c>
      <c r="AA113" s="89" t="s">
        <v>78</v>
      </c>
      <c r="AB113" s="89" t="s">
        <v>78</v>
      </c>
      <c r="AC113" s="89" t="s">
        <v>78</v>
      </c>
      <c r="AD113" s="89" t="s">
        <v>78</v>
      </c>
      <c r="AE113" s="89" t="s">
        <v>78</v>
      </c>
      <c r="AF113" s="89" t="s">
        <v>78</v>
      </c>
      <c r="AG113" s="89" t="s">
        <v>78</v>
      </c>
      <c r="AH113" s="89" t="s">
        <v>78</v>
      </c>
      <c r="AI113" s="89" t="s">
        <v>78</v>
      </c>
      <c r="AJ113" s="102"/>
      <c r="AK113" s="103"/>
      <c r="AL113" s="104"/>
      <c r="AM113" s="105"/>
      <c r="AN113" s="106"/>
      <c r="AO113" s="112"/>
      <c r="AP113" s="118"/>
      <c r="AQ113" s="119"/>
      <c r="AR113" s="107"/>
      <c r="AS113" s="108"/>
      <c r="AT113" s="109"/>
      <c r="AU113" s="110"/>
      <c r="AV113" s="113"/>
      <c r="AW113" s="114"/>
      <c r="AX113" s="115"/>
      <c r="AY113" s="116"/>
    </row>
    <row r="114" spans="1:51" ht="39.75" customHeight="1">
      <c r="A114" s="46">
        <v>108</v>
      </c>
      <c r="B114" s="46" t="s">
        <v>159</v>
      </c>
      <c r="C114" s="100">
        <v>42472</v>
      </c>
      <c r="D114" s="46" t="s">
        <v>85</v>
      </c>
      <c r="E114" s="46" t="s">
        <v>66</v>
      </c>
      <c r="F114" s="46" t="s">
        <v>368</v>
      </c>
      <c r="G114" s="46" t="s">
        <v>363</v>
      </c>
      <c r="H114" s="100">
        <v>41725</v>
      </c>
      <c r="I114" s="46" t="s">
        <v>364</v>
      </c>
      <c r="J114" s="46" t="s">
        <v>108</v>
      </c>
      <c r="K114" s="111" t="s">
        <v>365</v>
      </c>
      <c r="L114" s="101" t="s">
        <v>76</v>
      </c>
      <c r="M114" s="89" t="s">
        <v>78</v>
      </c>
      <c r="N114" s="89">
        <v>145683.6</v>
      </c>
      <c r="O114" s="89" t="s">
        <v>78</v>
      </c>
      <c r="P114" s="89" t="s">
        <v>78</v>
      </c>
      <c r="Q114" s="89">
        <v>18095.900000000001</v>
      </c>
      <c r="R114" s="89" t="s">
        <v>78</v>
      </c>
      <c r="S114" s="89" t="s">
        <v>78</v>
      </c>
      <c r="T114" s="89" t="s">
        <v>78</v>
      </c>
      <c r="U114" s="89">
        <v>18095.900000000001</v>
      </c>
      <c r="V114" s="89" t="s">
        <v>78</v>
      </c>
      <c r="W114" s="89" t="s">
        <v>78</v>
      </c>
      <c r="X114" s="89" t="s">
        <v>78</v>
      </c>
      <c r="Y114" s="89" t="s">
        <v>78</v>
      </c>
      <c r="Z114" s="89" t="s">
        <v>78</v>
      </c>
      <c r="AA114" s="89" t="s">
        <v>78</v>
      </c>
      <c r="AB114" s="89" t="s">
        <v>78</v>
      </c>
      <c r="AC114" s="89" t="s">
        <v>78</v>
      </c>
      <c r="AD114" s="89" t="s">
        <v>78</v>
      </c>
      <c r="AE114" s="89" t="s">
        <v>78</v>
      </c>
      <c r="AF114" s="89" t="s">
        <v>78</v>
      </c>
      <c r="AG114" s="89" t="s">
        <v>78</v>
      </c>
      <c r="AH114" s="89" t="s">
        <v>78</v>
      </c>
      <c r="AI114" s="89" t="s">
        <v>78</v>
      </c>
      <c r="AJ114" s="102"/>
      <c r="AK114" s="103"/>
      <c r="AL114" s="104"/>
      <c r="AM114" s="105"/>
      <c r="AN114" s="106"/>
      <c r="AO114" s="112"/>
      <c r="AP114" s="118"/>
      <c r="AQ114" s="119"/>
      <c r="AR114" s="107"/>
      <c r="AS114" s="108"/>
      <c r="AT114" s="109"/>
      <c r="AU114" s="110"/>
      <c r="AV114" s="113"/>
      <c r="AW114" s="114"/>
      <c r="AX114" s="115"/>
      <c r="AY114" s="116"/>
    </row>
    <row r="115" spans="1:51" ht="39.75" customHeight="1">
      <c r="A115" s="46">
        <v>109</v>
      </c>
      <c r="B115" s="46" t="s">
        <v>55</v>
      </c>
      <c r="C115" s="100">
        <v>42473</v>
      </c>
      <c r="D115" s="46" t="s">
        <v>85</v>
      </c>
      <c r="E115" s="46" t="s">
        <v>112</v>
      </c>
      <c r="F115" s="46" t="s">
        <v>369</v>
      </c>
      <c r="G115" s="46" t="s">
        <v>370</v>
      </c>
      <c r="H115" s="100">
        <v>41663</v>
      </c>
      <c r="I115" s="46" t="s">
        <v>371</v>
      </c>
      <c r="J115" s="46" t="s">
        <v>108</v>
      </c>
      <c r="K115" s="111" t="s">
        <v>372</v>
      </c>
      <c r="L115" s="101" t="s">
        <v>76</v>
      </c>
      <c r="M115" s="89">
        <v>1817535</v>
      </c>
      <c r="N115" s="89">
        <v>525399</v>
      </c>
      <c r="O115" s="89" t="s">
        <v>78</v>
      </c>
      <c r="P115" s="89">
        <v>321100</v>
      </c>
      <c r="Q115" s="89">
        <v>46026</v>
      </c>
      <c r="R115" s="89" t="s">
        <v>78</v>
      </c>
      <c r="S115" s="89" t="s">
        <v>78</v>
      </c>
      <c r="T115" s="89">
        <v>218480</v>
      </c>
      <c r="U115" s="89">
        <v>84834</v>
      </c>
      <c r="V115" s="89" t="s">
        <v>78</v>
      </c>
      <c r="W115" s="89" t="s">
        <v>78</v>
      </c>
      <c r="X115" s="89">
        <v>218480</v>
      </c>
      <c r="Y115" s="89">
        <v>84834</v>
      </c>
      <c r="Z115" s="89" t="s">
        <v>78</v>
      </c>
      <c r="AA115" s="89" t="s">
        <v>78</v>
      </c>
      <c r="AB115" s="89">
        <v>218480</v>
      </c>
      <c r="AC115" s="89">
        <v>84834</v>
      </c>
      <c r="AD115" s="89" t="s">
        <v>78</v>
      </c>
      <c r="AE115" s="89" t="s">
        <v>78</v>
      </c>
      <c r="AF115" s="89">
        <v>218480</v>
      </c>
      <c r="AG115" s="89">
        <v>82294</v>
      </c>
      <c r="AH115" s="89" t="s">
        <v>78</v>
      </c>
      <c r="AI115" s="89" t="s">
        <v>78</v>
      </c>
      <c r="AJ115" s="102" t="s">
        <v>113</v>
      </c>
      <c r="AK115" s="103"/>
      <c r="AL115" s="104"/>
      <c r="AM115" s="105" t="s">
        <v>113</v>
      </c>
      <c r="AN115" s="106"/>
      <c r="AO115" s="112"/>
      <c r="AP115" s="118"/>
      <c r="AQ115" s="119"/>
      <c r="AR115" s="107" t="s">
        <v>113</v>
      </c>
      <c r="AS115" s="108"/>
      <c r="AT115" s="109" t="s">
        <v>113</v>
      </c>
      <c r="AU115" s="110"/>
      <c r="AV115" s="113"/>
      <c r="AW115" s="114"/>
      <c r="AX115" s="115"/>
      <c r="AY115" s="116"/>
    </row>
    <row r="116" spans="1:51" ht="39.75" customHeight="1">
      <c r="A116" s="46">
        <v>110</v>
      </c>
      <c r="B116" s="46" t="s">
        <v>55</v>
      </c>
      <c r="C116" s="100">
        <v>42473</v>
      </c>
      <c r="D116" s="46" t="s">
        <v>85</v>
      </c>
      <c r="E116" s="46" t="s">
        <v>66</v>
      </c>
      <c r="F116" s="46" t="s">
        <v>373</v>
      </c>
      <c r="G116" s="46" t="s">
        <v>370</v>
      </c>
      <c r="H116" s="100">
        <v>41663</v>
      </c>
      <c r="I116" s="46" t="s">
        <v>371</v>
      </c>
      <c r="J116" s="46" t="s">
        <v>374</v>
      </c>
      <c r="K116" s="111" t="s">
        <v>372</v>
      </c>
      <c r="L116" s="101" t="s">
        <v>76</v>
      </c>
      <c r="M116" s="89" t="s">
        <v>78</v>
      </c>
      <c r="N116" s="89">
        <v>36260</v>
      </c>
      <c r="O116" s="89" t="s">
        <v>78</v>
      </c>
      <c r="P116" s="89" t="s">
        <v>78</v>
      </c>
      <c r="Q116" s="89">
        <v>6600</v>
      </c>
      <c r="R116" s="89" t="s">
        <v>78</v>
      </c>
      <c r="S116" s="89" t="s">
        <v>78</v>
      </c>
      <c r="T116" s="89" t="s">
        <v>78</v>
      </c>
      <c r="U116" s="89">
        <v>8050</v>
      </c>
      <c r="V116" s="89" t="s">
        <v>78</v>
      </c>
      <c r="W116" s="89" t="s">
        <v>78</v>
      </c>
      <c r="X116" s="89" t="s">
        <v>78</v>
      </c>
      <c r="Y116" s="89">
        <v>8050</v>
      </c>
      <c r="Z116" s="89" t="s">
        <v>78</v>
      </c>
      <c r="AA116" s="89" t="s">
        <v>78</v>
      </c>
      <c r="AB116" s="89" t="s">
        <v>78</v>
      </c>
      <c r="AC116" s="89">
        <v>8050</v>
      </c>
      <c r="AD116" s="89" t="s">
        <v>78</v>
      </c>
      <c r="AE116" s="89" t="s">
        <v>78</v>
      </c>
      <c r="AF116" s="89" t="s">
        <v>78</v>
      </c>
      <c r="AG116" s="89">
        <v>5510</v>
      </c>
      <c r="AH116" s="89" t="s">
        <v>78</v>
      </c>
      <c r="AI116" s="89" t="s">
        <v>78</v>
      </c>
      <c r="AJ116" s="102"/>
      <c r="AK116" s="103"/>
      <c r="AL116" s="104"/>
      <c r="AM116" s="105"/>
      <c r="AN116" s="106"/>
      <c r="AO116" s="112"/>
      <c r="AP116" s="118"/>
      <c r="AQ116" s="119"/>
      <c r="AR116" s="107"/>
      <c r="AS116" s="108"/>
      <c r="AT116" s="109"/>
      <c r="AU116" s="110"/>
      <c r="AV116" s="113"/>
      <c r="AW116" s="114"/>
      <c r="AX116" s="115"/>
      <c r="AY116" s="116"/>
    </row>
    <row r="117" spans="1:51" ht="39.75" customHeight="1">
      <c r="A117" s="46">
        <v>111</v>
      </c>
      <c r="B117" s="46" t="s">
        <v>55</v>
      </c>
      <c r="C117" s="100">
        <v>42473</v>
      </c>
      <c r="D117" s="46" t="s">
        <v>85</v>
      </c>
      <c r="E117" s="46" t="s">
        <v>66</v>
      </c>
      <c r="F117" s="46" t="s">
        <v>123</v>
      </c>
      <c r="G117" s="46" t="s">
        <v>375</v>
      </c>
      <c r="H117" s="100">
        <v>41925</v>
      </c>
      <c r="I117" s="46" t="s">
        <v>376</v>
      </c>
      <c r="J117" s="46" t="s">
        <v>56</v>
      </c>
      <c r="K117" s="111" t="s">
        <v>377</v>
      </c>
      <c r="L117" s="101" t="s">
        <v>76</v>
      </c>
      <c r="M117" s="89" t="s">
        <v>78</v>
      </c>
      <c r="N117" s="89">
        <v>1157157</v>
      </c>
      <c r="O117" s="89" t="s">
        <v>78</v>
      </c>
      <c r="P117" s="89" t="s">
        <v>78</v>
      </c>
      <c r="Q117" s="89">
        <v>44541</v>
      </c>
      <c r="R117" s="89" t="s">
        <v>78</v>
      </c>
      <c r="S117" s="89" t="s">
        <v>78</v>
      </c>
      <c r="T117" s="89" t="s">
        <v>78</v>
      </c>
      <c r="U117" s="89">
        <v>44541</v>
      </c>
      <c r="V117" s="89" t="s">
        <v>78</v>
      </c>
      <c r="W117" s="89" t="s">
        <v>78</v>
      </c>
      <c r="X117" s="89" t="s">
        <v>78</v>
      </c>
      <c r="Y117" s="89">
        <v>341178</v>
      </c>
      <c r="Z117" s="89" t="s">
        <v>78</v>
      </c>
      <c r="AA117" s="89" t="s">
        <v>78</v>
      </c>
      <c r="AB117" s="89" t="s">
        <v>78</v>
      </c>
      <c r="AC117" s="89">
        <v>341178</v>
      </c>
      <c r="AD117" s="89" t="s">
        <v>78</v>
      </c>
      <c r="AE117" s="89" t="s">
        <v>78</v>
      </c>
      <c r="AF117" s="89" t="s">
        <v>78</v>
      </c>
      <c r="AG117" s="89">
        <v>341178</v>
      </c>
      <c r="AH117" s="89" t="s">
        <v>78</v>
      </c>
      <c r="AI117" s="89" t="s">
        <v>78</v>
      </c>
      <c r="AJ117" s="102" t="s">
        <v>113</v>
      </c>
      <c r="AK117" s="103"/>
      <c r="AL117" s="104"/>
      <c r="AM117" s="105" t="s">
        <v>113</v>
      </c>
      <c r="AN117" s="106"/>
      <c r="AO117" s="112"/>
      <c r="AP117" s="118"/>
      <c r="AQ117" s="119"/>
      <c r="AR117" s="107" t="s">
        <v>113</v>
      </c>
      <c r="AS117" s="108" t="s">
        <v>113</v>
      </c>
      <c r="AT117" s="109" t="s">
        <v>113</v>
      </c>
      <c r="AU117" s="110"/>
      <c r="AV117" s="113"/>
      <c r="AW117" s="114"/>
      <c r="AX117" s="115"/>
      <c r="AY117" s="116"/>
    </row>
    <row r="118" spans="1:51" ht="39.75" customHeight="1">
      <c r="A118" s="46">
        <v>112</v>
      </c>
      <c r="B118" s="46" t="s">
        <v>55</v>
      </c>
      <c r="C118" s="100">
        <v>42473</v>
      </c>
      <c r="D118" s="46" t="s">
        <v>85</v>
      </c>
      <c r="E118" s="46" t="s">
        <v>66</v>
      </c>
      <c r="F118" s="46" t="s">
        <v>378</v>
      </c>
      <c r="G118" s="46" t="s">
        <v>375</v>
      </c>
      <c r="H118" s="100">
        <v>41925</v>
      </c>
      <c r="I118" s="46" t="s">
        <v>376</v>
      </c>
      <c r="J118" s="46" t="s">
        <v>56</v>
      </c>
      <c r="K118" s="111" t="s">
        <v>377</v>
      </c>
      <c r="L118" s="101" t="s">
        <v>76</v>
      </c>
      <c r="M118" s="89">
        <v>254397.9</v>
      </c>
      <c r="N118" s="89">
        <v>206732</v>
      </c>
      <c r="O118" s="89">
        <v>560</v>
      </c>
      <c r="P118" s="89">
        <v>114116.1</v>
      </c>
      <c r="Q118" s="89">
        <v>35092</v>
      </c>
      <c r="R118" s="89" t="s">
        <v>78</v>
      </c>
      <c r="S118" s="89">
        <v>10</v>
      </c>
      <c r="T118" s="89">
        <v>8000</v>
      </c>
      <c r="U118" s="89">
        <v>35997</v>
      </c>
      <c r="V118" s="89" t="s">
        <v>78</v>
      </c>
      <c r="W118" s="89">
        <v>135</v>
      </c>
      <c r="X118" s="89">
        <v>8000</v>
      </c>
      <c r="Y118" s="89">
        <v>33517</v>
      </c>
      <c r="Z118" s="89" t="s">
        <v>78</v>
      </c>
      <c r="AA118" s="89">
        <v>135</v>
      </c>
      <c r="AB118" s="89">
        <v>8000</v>
      </c>
      <c r="AC118" s="89">
        <v>33517</v>
      </c>
      <c r="AD118" s="89" t="s">
        <v>78</v>
      </c>
      <c r="AE118" s="89">
        <v>135</v>
      </c>
      <c r="AF118" s="89">
        <v>8000</v>
      </c>
      <c r="AG118" s="89">
        <v>33517</v>
      </c>
      <c r="AH118" s="89" t="s">
        <v>78</v>
      </c>
      <c r="AI118" s="89">
        <v>135</v>
      </c>
      <c r="AJ118" s="102"/>
      <c r="AK118" s="103"/>
      <c r="AL118" s="104"/>
      <c r="AM118" s="105"/>
      <c r="AN118" s="106"/>
      <c r="AO118" s="112"/>
      <c r="AP118" s="118"/>
      <c r="AQ118" s="119"/>
      <c r="AR118" s="107"/>
      <c r="AS118" s="108"/>
      <c r="AT118" s="109"/>
      <c r="AU118" s="110"/>
      <c r="AV118" s="113" t="s">
        <v>113</v>
      </c>
      <c r="AW118" s="114"/>
      <c r="AX118" s="115"/>
      <c r="AY118" s="116"/>
    </row>
    <row r="119" spans="1:51" ht="39.75" customHeight="1">
      <c r="A119" s="46">
        <v>113</v>
      </c>
      <c r="B119" s="46" t="s">
        <v>55</v>
      </c>
      <c r="C119" s="100">
        <v>42473</v>
      </c>
      <c r="D119" s="46" t="s">
        <v>85</v>
      </c>
      <c r="E119" s="46" t="s">
        <v>66</v>
      </c>
      <c r="F119" s="46" t="s">
        <v>379</v>
      </c>
      <c r="G119" s="46" t="s">
        <v>375</v>
      </c>
      <c r="H119" s="100">
        <v>41925</v>
      </c>
      <c r="I119" s="46" t="s">
        <v>376</v>
      </c>
      <c r="J119" s="46" t="s">
        <v>56</v>
      </c>
      <c r="K119" s="111" t="s">
        <v>377</v>
      </c>
      <c r="L119" s="101" t="s">
        <v>76</v>
      </c>
      <c r="M119" s="89" t="s">
        <v>78</v>
      </c>
      <c r="N119" s="89">
        <v>125795</v>
      </c>
      <c r="O119" s="89">
        <v>299280</v>
      </c>
      <c r="P119" s="89" t="s">
        <v>78</v>
      </c>
      <c r="Q119" s="89">
        <v>13524</v>
      </c>
      <c r="R119" s="89" t="s">
        <v>78</v>
      </c>
      <c r="S119" s="89">
        <v>32009</v>
      </c>
      <c r="T119" s="89" t="s">
        <v>78</v>
      </c>
      <c r="U119" s="89">
        <v>13524</v>
      </c>
      <c r="V119" s="89" t="s">
        <v>78</v>
      </c>
      <c r="W119" s="89">
        <v>32009</v>
      </c>
      <c r="X119" s="89" t="s">
        <v>78</v>
      </c>
      <c r="Y119" s="89">
        <v>27700</v>
      </c>
      <c r="Z119" s="89" t="s">
        <v>78</v>
      </c>
      <c r="AA119" s="89">
        <v>67403</v>
      </c>
      <c r="AB119" s="89" t="s">
        <v>78</v>
      </c>
      <c r="AC119" s="89">
        <v>27933</v>
      </c>
      <c r="AD119" s="89" t="s">
        <v>78</v>
      </c>
      <c r="AE119" s="89">
        <v>67600</v>
      </c>
      <c r="AF119" s="89" t="s">
        <v>78</v>
      </c>
      <c r="AG119" s="89">
        <v>28230</v>
      </c>
      <c r="AH119" s="89" t="s">
        <v>78</v>
      </c>
      <c r="AI119" s="89">
        <v>68250</v>
      </c>
      <c r="AJ119" s="102"/>
      <c r="AK119" s="103"/>
      <c r="AL119" s="104"/>
      <c r="AM119" s="105"/>
      <c r="AN119" s="106"/>
      <c r="AO119" s="112" t="s">
        <v>113</v>
      </c>
      <c r="AP119" s="118"/>
      <c r="AQ119" s="119"/>
      <c r="AR119" s="107" t="s">
        <v>113</v>
      </c>
      <c r="AS119" s="108"/>
      <c r="AT119" s="109" t="s">
        <v>113</v>
      </c>
      <c r="AU119" s="110"/>
      <c r="AV119" s="113" t="s">
        <v>113</v>
      </c>
      <c r="AW119" s="114"/>
      <c r="AX119" s="115"/>
      <c r="AY119" s="116"/>
    </row>
    <row r="120" spans="1:51" ht="39.75" customHeight="1">
      <c r="A120" s="46">
        <v>114</v>
      </c>
      <c r="B120" s="46" t="s">
        <v>55</v>
      </c>
      <c r="C120" s="100">
        <v>42473</v>
      </c>
      <c r="D120" s="46" t="s">
        <v>85</v>
      </c>
      <c r="E120" s="46" t="s">
        <v>66</v>
      </c>
      <c r="F120" s="46" t="s">
        <v>380</v>
      </c>
      <c r="G120" s="46" t="s">
        <v>375</v>
      </c>
      <c r="H120" s="100">
        <v>41925</v>
      </c>
      <c r="I120" s="46" t="s">
        <v>376</v>
      </c>
      <c r="J120" s="46" t="s">
        <v>56</v>
      </c>
      <c r="K120" s="111" t="s">
        <v>377</v>
      </c>
      <c r="L120" s="101" t="s">
        <v>76</v>
      </c>
      <c r="M120" s="89" t="s">
        <v>78</v>
      </c>
      <c r="N120" s="89">
        <v>19820</v>
      </c>
      <c r="O120" s="89" t="s">
        <v>78</v>
      </c>
      <c r="P120" s="89" t="s">
        <v>78</v>
      </c>
      <c r="Q120" s="89">
        <v>2500</v>
      </c>
      <c r="R120" s="89" t="s">
        <v>78</v>
      </c>
      <c r="S120" s="89" t="s">
        <v>78</v>
      </c>
      <c r="T120" s="89" t="s">
        <v>78</v>
      </c>
      <c r="U120" s="89">
        <v>5500</v>
      </c>
      <c r="V120" s="89" t="s">
        <v>78</v>
      </c>
      <c r="W120" s="89" t="s">
        <v>78</v>
      </c>
      <c r="X120" s="89" t="s">
        <v>78</v>
      </c>
      <c r="Y120" s="89">
        <v>2500</v>
      </c>
      <c r="Z120" s="89" t="s">
        <v>78</v>
      </c>
      <c r="AA120" s="89" t="s">
        <v>78</v>
      </c>
      <c r="AB120" s="89" t="s">
        <v>78</v>
      </c>
      <c r="AC120" s="89">
        <v>2500</v>
      </c>
      <c r="AD120" s="89" t="s">
        <v>78</v>
      </c>
      <c r="AE120" s="89" t="s">
        <v>78</v>
      </c>
      <c r="AF120" s="89" t="s">
        <v>78</v>
      </c>
      <c r="AG120" s="89">
        <v>2500</v>
      </c>
      <c r="AH120" s="89" t="s">
        <v>78</v>
      </c>
      <c r="AI120" s="89" t="s">
        <v>78</v>
      </c>
      <c r="AJ120" s="102"/>
      <c r="AK120" s="103"/>
      <c r="AL120" s="104"/>
      <c r="AM120" s="105"/>
      <c r="AN120" s="106"/>
      <c r="AO120" s="112"/>
      <c r="AP120" s="118"/>
      <c r="AQ120" s="119"/>
      <c r="AR120" s="107"/>
      <c r="AS120" s="108"/>
      <c r="AT120" s="109"/>
      <c r="AU120" s="110"/>
      <c r="AV120" s="113"/>
      <c r="AW120" s="114"/>
      <c r="AX120" s="115"/>
      <c r="AY120" s="116"/>
    </row>
    <row r="121" spans="1:51" ht="39.75" customHeight="1">
      <c r="A121" s="46">
        <v>115</v>
      </c>
      <c r="B121" s="46" t="s">
        <v>160</v>
      </c>
      <c r="C121" s="100">
        <v>42473</v>
      </c>
      <c r="D121" s="46" t="s">
        <v>85</v>
      </c>
      <c r="E121" s="46" t="s">
        <v>66</v>
      </c>
      <c r="F121" s="46" t="s">
        <v>381</v>
      </c>
      <c r="G121" s="46" t="s">
        <v>232</v>
      </c>
      <c r="H121" s="100">
        <v>41624</v>
      </c>
      <c r="I121" s="46" t="s">
        <v>233</v>
      </c>
      <c r="J121" s="46" t="s">
        <v>108</v>
      </c>
      <c r="K121" s="111" t="s">
        <v>234</v>
      </c>
      <c r="L121" s="101" t="s">
        <v>76</v>
      </c>
      <c r="M121" s="89" t="s">
        <v>78</v>
      </c>
      <c r="N121" s="89">
        <v>52414</v>
      </c>
      <c r="O121" s="89">
        <v>437400</v>
      </c>
      <c r="P121" s="89" t="s">
        <v>78</v>
      </c>
      <c r="Q121" s="89">
        <v>3130</v>
      </c>
      <c r="R121" s="89" t="s">
        <v>78</v>
      </c>
      <c r="S121" s="89">
        <v>58500</v>
      </c>
      <c r="T121" s="89" t="s">
        <v>78</v>
      </c>
      <c r="U121" s="89">
        <v>3130</v>
      </c>
      <c r="V121" s="89" t="s">
        <v>78</v>
      </c>
      <c r="W121" s="89">
        <v>58500</v>
      </c>
      <c r="X121" s="89" t="s">
        <v>78</v>
      </c>
      <c r="Y121" s="89">
        <v>3256</v>
      </c>
      <c r="Z121" s="89" t="s">
        <v>78</v>
      </c>
      <c r="AA121" s="89">
        <v>58500</v>
      </c>
      <c r="AB121" s="89" t="s">
        <v>78</v>
      </c>
      <c r="AC121" s="89">
        <v>3256</v>
      </c>
      <c r="AD121" s="89" t="s">
        <v>78</v>
      </c>
      <c r="AE121" s="89">
        <v>58500</v>
      </c>
      <c r="AF121" s="89" t="s">
        <v>78</v>
      </c>
      <c r="AG121" s="89">
        <v>3256</v>
      </c>
      <c r="AH121" s="89" t="s">
        <v>78</v>
      </c>
      <c r="AI121" s="89">
        <v>58500</v>
      </c>
      <c r="AJ121" s="102"/>
      <c r="AK121" s="103"/>
      <c r="AL121" s="104"/>
      <c r="AM121" s="105"/>
      <c r="AN121" s="106"/>
      <c r="AO121" s="112" t="s">
        <v>113</v>
      </c>
      <c r="AP121" s="118"/>
      <c r="AQ121" s="119"/>
      <c r="AR121" s="107"/>
      <c r="AS121" s="108"/>
      <c r="AT121" s="109"/>
      <c r="AU121" s="110"/>
      <c r="AV121" s="113"/>
      <c r="AW121" s="114"/>
      <c r="AX121" s="115"/>
      <c r="AY121" s="116"/>
    </row>
    <row r="122" spans="1:51" ht="39.75" customHeight="1">
      <c r="A122" s="46">
        <v>116</v>
      </c>
      <c r="B122" s="46" t="s">
        <v>160</v>
      </c>
      <c r="C122" s="100">
        <v>42473</v>
      </c>
      <c r="D122" s="46" t="s">
        <v>85</v>
      </c>
      <c r="E122" s="46" t="s">
        <v>66</v>
      </c>
      <c r="F122" s="46" t="s">
        <v>382</v>
      </c>
      <c r="G122" s="46" t="s">
        <v>232</v>
      </c>
      <c r="H122" s="100">
        <v>41624</v>
      </c>
      <c r="I122" s="46" t="s">
        <v>233</v>
      </c>
      <c r="J122" s="46" t="s">
        <v>108</v>
      </c>
      <c r="K122" s="111" t="s">
        <v>234</v>
      </c>
      <c r="L122" s="101" t="s">
        <v>76</v>
      </c>
      <c r="M122" s="89">
        <v>2028213</v>
      </c>
      <c r="N122" s="89">
        <v>832926</v>
      </c>
      <c r="O122" s="89">
        <v>4598751</v>
      </c>
      <c r="P122" s="89">
        <v>302703</v>
      </c>
      <c r="Q122" s="89">
        <v>74493</v>
      </c>
      <c r="R122" s="89" t="s">
        <v>78</v>
      </c>
      <c r="S122" s="89">
        <v>477599</v>
      </c>
      <c r="T122" s="89">
        <v>300283</v>
      </c>
      <c r="U122" s="89">
        <v>74228</v>
      </c>
      <c r="V122" s="89" t="s">
        <v>78</v>
      </c>
      <c r="W122" s="89">
        <v>485388</v>
      </c>
      <c r="X122" s="89">
        <v>272975</v>
      </c>
      <c r="Y122" s="89">
        <v>139922</v>
      </c>
      <c r="Z122" s="89" t="s">
        <v>78</v>
      </c>
      <c r="AA122" s="89">
        <v>833625</v>
      </c>
      <c r="AB122" s="89">
        <v>272730</v>
      </c>
      <c r="AC122" s="89">
        <v>140327</v>
      </c>
      <c r="AD122" s="89" t="s">
        <v>78</v>
      </c>
      <c r="AE122" s="89">
        <v>838903</v>
      </c>
      <c r="AF122" s="89">
        <v>242642</v>
      </c>
      <c r="AG122" s="89">
        <v>127752</v>
      </c>
      <c r="AH122" s="89" t="s">
        <v>78</v>
      </c>
      <c r="AI122" s="89">
        <v>844307</v>
      </c>
      <c r="AJ122" s="102" t="s">
        <v>113</v>
      </c>
      <c r="AK122" s="103"/>
      <c r="AL122" s="104"/>
      <c r="AM122" s="105" t="s">
        <v>113</v>
      </c>
      <c r="AN122" s="106"/>
      <c r="AO122" s="112" t="s">
        <v>113</v>
      </c>
      <c r="AP122" s="118"/>
      <c r="AQ122" s="119"/>
      <c r="AR122" s="107"/>
      <c r="AS122" s="108"/>
      <c r="AT122" s="109"/>
      <c r="AU122" s="110"/>
      <c r="AV122" s="113"/>
      <c r="AW122" s="114" t="s">
        <v>113</v>
      </c>
      <c r="AX122" s="115"/>
      <c r="AY122" s="116"/>
    </row>
    <row r="123" spans="1:51" ht="39.75" customHeight="1">
      <c r="A123" s="46">
        <v>117</v>
      </c>
      <c r="B123" s="46" t="s">
        <v>160</v>
      </c>
      <c r="C123" s="100">
        <v>42473</v>
      </c>
      <c r="D123" s="46" t="s">
        <v>85</v>
      </c>
      <c r="E123" s="46" t="s">
        <v>66</v>
      </c>
      <c r="F123" s="46" t="s">
        <v>383</v>
      </c>
      <c r="G123" s="46" t="s">
        <v>232</v>
      </c>
      <c r="H123" s="100">
        <v>41624</v>
      </c>
      <c r="I123" s="46" t="s">
        <v>233</v>
      </c>
      <c r="J123" s="46" t="s">
        <v>108</v>
      </c>
      <c r="K123" s="111" t="s">
        <v>234</v>
      </c>
      <c r="L123" s="101" t="s">
        <v>76</v>
      </c>
      <c r="M123" s="89">
        <v>130874</v>
      </c>
      <c r="N123" s="89">
        <f>115677+4975</f>
        <v>120652</v>
      </c>
      <c r="O123" s="89">
        <v>420350</v>
      </c>
      <c r="P123" s="89">
        <v>23991</v>
      </c>
      <c r="Q123" s="89">
        <v>17869</v>
      </c>
      <c r="R123" s="89" t="s">
        <v>78</v>
      </c>
      <c r="S123" s="89">
        <v>84000</v>
      </c>
      <c r="T123" s="89">
        <v>23991</v>
      </c>
      <c r="U123" s="89">
        <v>17869</v>
      </c>
      <c r="V123" s="89" t="s">
        <v>78</v>
      </c>
      <c r="W123" s="89">
        <v>84000</v>
      </c>
      <c r="X123" s="89">
        <v>25597</v>
      </c>
      <c r="Y123" s="89">
        <v>20690</v>
      </c>
      <c r="Z123" s="89" t="s">
        <v>78</v>
      </c>
      <c r="AA123" s="89">
        <v>84000</v>
      </c>
      <c r="AB123" s="89">
        <v>25597</v>
      </c>
      <c r="AC123" s="89">
        <v>20690</v>
      </c>
      <c r="AD123" s="89" t="s">
        <v>78</v>
      </c>
      <c r="AE123" s="89">
        <v>84000</v>
      </c>
      <c r="AF123" s="89" t="s">
        <v>78</v>
      </c>
      <c r="AG123" s="89">
        <v>10970</v>
      </c>
      <c r="AH123" s="89" t="s">
        <v>78</v>
      </c>
      <c r="AI123" s="89" t="s">
        <v>78</v>
      </c>
      <c r="AJ123" s="102"/>
      <c r="AK123" s="103"/>
      <c r="AL123" s="104"/>
      <c r="AM123" s="105"/>
      <c r="AN123" s="106"/>
      <c r="AO123" s="112"/>
      <c r="AP123" s="118"/>
      <c r="AQ123" s="119"/>
      <c r="AR123" s="107"/>
      <c r="AS123" s="108"/>
      <c r="AT123" s="109"/>
      <c r="AU123" s="110"/>
      <c r="AV123" s="113"/>
      <c r="AW123" s="114"/>
      <c r="AX123" s="115"/>
      <c r="AY123" s="116"/>
    </row>
    <row r="124" spans="1:51" ht="39.75" customHeight="1">
      <c r="A124" s="46">
        <v>118</v>
      </c>
      <c r="B124" s="46" t="s">
        <v>160</v>
      </c>
      <c r="C124" s="100">
        <v>42473</v>
      </c>
      <c r="D124" s="46" t="s">
        <v>85</v>
      </c>
      <c r="E124" s="46" t="s">
        <v>66</v>
      </c>
      <c r="F124" s="46" t="s">
        <v>204</v>
      </c>
      <c r="G124" s="46" t="s">
        <v>232</v>
      </c>
      <c r="H124" s="100">
        <v>41624</v>
      </c>
      <c r="I124" s="46" t="s">
        <v>233</v>
      </c>
      <c r="J124" s="46" t="s">
        <v>108</v>
      </c>
      <c r="K124" s="111" t="s">
        <v>234</v>
      </c>
      <c r="L124" s="101" t="s">
        <v>76</v>
      </c>
      <c r="M124" s="89">
        <v>327210</v>
      </c>
      <c r="N124" s="89">
        <v>785500</v>
      </c>
      <c r="O124" s="89">
        <v>1880000</v>
      </c>
      <c r="P124" s="89" t="s">
        <v>78</v>
      </c>
      <c r="Q124" s="89" t="s">
        <v>78</v>
      </c>
      <c r="R124" s="89" t="s">
        <v>78</v>
      </c>
      <c r="S124" s="89" t="s">
        <v>78</v>
      </c>
      <c r="T124" s="89" t="s">
        <v>78</v>
      </c>
      <c r="U124" s="89" t="s">
        <v>78</v>
      </c>
      <c r="V124" s="89" t="s">
        <v>78</v>
      </c>
      <c r="W124" s="89">
        <v>200000</v>
      </c>
      <c r="X124" s="89">
        <v>84500</v>
      </c>
      <c r="Y124" s="89">
        <v>183500</v>
      </c>
      <c r="Z124" s="89" t="s">
        <v>78</v>
      </c>
      <c r="AA124" s="89">
        <v>200000</v>
      </c>
      <c r="AB124" s="89">
        <v>81500</v>
      </c>
      <c r="AC124" s="89">
        <v>175500</v>
      </c>
      <c r="AD124" s="89" t="s">
        <v>78</v>
      </c>
      <c r="AE124" s="89">
        <v>100000</v>
      </c>
      <c r="AF124" s="89">
        <v>76500</v>
      </c>
      <c r="AG124" s="89">
        <v>165500</v>
      </c>
      <c r="AH124" s="89" t="s">
        <v>78</v>
      </c>
      <c r="AI124" s="89">
        <v>100000</v>
      </c>
      <c r="AJ124" s="102" t="s">
        <v>113</v>
      </c>
      <c r="AK124" s="103"/>
      <c r="AL124" s="104"/>
      <c r="AM124" s="105"/>
      <c r="AN124" s="106"/>
      <c r="AO124" s="112"/>
      <c r="AP124" s="118"/>
      <c r="AQ124" s="119"/>
      <c r="AR124" s="107"/>
      <c r="AS124" s="108"/>
      <c r="AT124" s="109"/>
      <c r="AU124" s="110"/>
      <c r="AV124" s="113"/>
      <c r="AW124" s="114"/>
      <c r="AX124" s="115"/>
      <c r="AY124" s="116"/>
    </row>
    <row r="125" spans="1:51" ht="39.75" customHeight="1">
      <c r="A125" s="46">
        <v>119</v>
      </c>
      <c r="B125" s="46" t="s">
        <v>161</v>
      </c>
      <c r="C125" s="100">
        <v>42473</v>
      </c>
      <c r="D125" s="46" t="s">
        <v>85</v>
      </c>
      <c r="E125" s="46" t="s">
        <v>66</v>
      </c>
      <c r="F125" s="46" t="s">
        <v>384</v>
      </c>
      <c r="G125" s="46" t="s">
        <v>385</v>
      </c>
      <c r="H125" s="100">
        <v>41638</v>
      </c>
      <c r="I125" s="46" t="s">
        <v>386</v>
      </c>
      <c r="J125" s="46" t="s">
        <v>108</v>
      </c>
      <c r="K125" s="111" t="s">
        <v>387</v>
      </c>
      <c r="L125" s="101" t="s">
        <v>124</v>
      </c>
      <c r="M125" s="89" t="s">
        <v>78</v>
      </c>
      <c r="N125" s="89">
        <v>115395856.97</v>
      </c>
      <c r="O125" s="89" t="s">
        <v>78</v>
      </c>
      <c r="P125" s="89" t="s">
        <v>78</v>
      </c>
      <c r="Q125" s="89">
        <v>25767561</v>
      </c>
      <c r="R125" s="89" t="s">
        <v>78</v>
      </c>
      <c r="S125" s="89" t="s">
        <v>78</v>
      </c>
      <c r="T125" s="89" t="s">
        <v>78</v>
      </c>
      <c r="U125" s="89" t="s">
        <v>78</v>
      </c>
      <c r="V125" s="89" t="s">
        <v>78</v>
      </c>
      <c r="W125" s="89" t="s">
        <v>78</v>
      </c>
      <c r="X125" s="89" t="s">
        <v>78</v>
      </c>
      <c r="Y125" s="89" t="s">
        <v>78</v>
      </c>
      <c r="Z125" s="89" t="s">
        <v>78</v>
      </c>
      <c r="AA125" s="89" t="s">
        <v>78</v>
      </c>
      <c r="AB125" s="89" t="s">
        <v>78</v>
      </c>
      <c r="AC125" s="89" t="s">
        <v>78</v>
      </c>
      <c r="AD125" s="89" t="s">
        <v>78</v>
      </c>
      <c r="AE125" s="89" t="s">
        <v>78</v>
      </c>
      <c r="AF125" s="89" t="s">
        <v>78</v>
      </c>
      <c r="AG125" s="89" t="s">
        <v>78</v>
      </c>
      <c r="AH125" s="89" t="s">
        <v>78</v>
      </c>
      <c r="AI125" s="89" t="s">
        <v>78</v>
      </c>
      <c r="AJ125" s="102"/>
      <c r="AK125" s="103"/>
      <c r="AL125" s="104"/>
      <c r="AM125" s="105"/>
      <c r="AN125" s="106"/>
      <c r="AO125" s="112"/>
      <c r="AP125" s="118"/>
      <c r="AQ125" s="119"/>
      <c r="AR125" s="107"/>
      <c r="AS125" s="108"/>
      <c r="AT125" s="109"/>
      <c r="AU125" s="110"/>
      <c r="AV125" s="113"/>
      <c r="AW125" s="114"/>
      <c r="AX125" s="115"/>
      <c r="AY125" s="116"/>
    </row>
    <row r="126" spans="1:51" ht="39.75" customHeight="1">
      <c r="A126" s="46">
        <v>120</v>
      </c>
      <c r="B126" s="46" t="s">
        <v>161</v>
      </c>
      <c r="C126" s="100">
        <v>42473</v>
      </c>
      <c r="D126" s="46" t="s">
        <v>85</v>
      </c>
      <c r="E126" s="46" t="s">
        <v>66</v>
      </c>
      <c r="F126" s="46" t="s">
        <v>388</v>
      </c>
      <c r="G126" s="46" t="s">
        <v>385</v>
      </c>
      <c r="H126" s="100">
        <v>41638</v>
      </c>
      <c r="I126" s="46" t="s">
        <v>386</v>
      </c>
      <c r="J126" s="46" t="s">
        <v>108</v>
      </c>
      <c r="K126" s="111" t="s">
        <v>387</v>
      </c>
      <c r="L126" s="101" t="s">
        <v>124</v>
      </c>
      <c r="M126" s="89" t="s">
        <v>78</v>
      </c>
      <c r="N126" s="89">
        <f>Q126+4952566+4242460</f>
        <v>19395026</v>
      </c>
      <c r="O126" s="89" t="s">
        <v>78</v>
      </c>
      <c r="P126" s="89" t="s">
        <v>78</v>
      </c>
      <c r="Q126" s="89">
        <v>10200000</v>
      </c>
      <c r="R126" s="89" t="s">
        <v>78</v>
      </c>
      <c r="S126" s="89" t="s">
        <v>78</v>
      </c>
      <c r="T126" s="89" t="s">
        <v>78</v>
      </c>
      <c r="U126" s="89" t="s">
        <v>78</v>
      </c>
      <c r="V126" s="89" t="s">
        <v>78</v>
      </c>
      <c r="W126" s="89" t="s">
        <v>78</v>
      </c>
      <c r="X126" s="89" t="s">
        <v>78</v>
      </c>
      <c r="Y126" s="89" t="s">
        <v>78</v>
      </c>
      <c r="Z126" s="89" t="s">
        <v>78</v>
      </c>
      <c r="AA126" s="89" t="s">
        <v>78</v>
      </c>
      <c r="AB126" s="89" t="s">
        <v>78</v>
      </c>
      <c r="AC126" s="89" t="s">
        <v>78</v>
      </c>
      <c r="AD126" s="89" t="s">
        <v>78</v>
      </c>
      <c r="AE126" s="89" t="s">
        <v>78</v>
      </c>
      <c r="AF126" s="89" t="s">
        <v>78</v>
      </c>
      <c r="AG126" s="89" t="s">
        <v>78</v>
      </c>
      <c r="AH126" s="89" t="s">
        <v>78</v>
      </c>
      <c r="AI126" s="89" t="s">
        <v>78</v>
      </c>
      <c r="AJ126" s="102"/>
      <c r="AK126" s="103"/>
      <c r="AL126" s="104"/>
      <c r="AM126" s="105"/>
      <c r="AN126" s="106"/>
      <c r="AO126" s="112"/>
      <c r="AP126" s="118"/>
      <c r="AQ126" s="119"/>
      <c r="AR126" s="107"/>
      <c r="AS126" s="108"/>
      <c r="AT126" s="109"/>
      <c r="AU126" s="110"/>
      <c r="AV126" s="113"/>
      <c r="AW126" s="114"/>
      <c r="AX126" s="115"/>
      <c r="AY126" s="116"/>
    </row>
    <row r="127" spans="1:51" ht="39.75" customHeight="1">
      <c r="A127" s="46">
        <v>121</v>
      </c>
      <c r="B127" s="46" t="s">
        <v>161</v>
      </c>
      <c r="C127" s="100">
        <v>42473</v>
      </c>
      <c r="D127" s="46" t="s">
        <v>85</v>
      </c>
      <c r="E127" s="46" t="s">
        <v>66</v>
      </c>
      <c r="F127" s="46" t="s">
        <v>389</v>
      </c>
      <c r="G127" s="46" t="s">
        <v>385</v>
      </c>
      <c r="H127" s="100">
        <v>41638</v>
      </c>
      <c r="I127" s="46" t="s">
        <v>386</v>
      </c>
      <c r="J127" s="46" t="s">
        <v>108</v>
      </c>
      <c r="K127" s="111" t="s">
        <v>387</v>
      </c>
      <c r="L127" s="101" t="s">
        <v>124</v>
      </c>
      <c r="M127" s="89" t="s">
        <v>78</v>
      </c>
      <c r="N127" s="89">
        <v>92338010.629999995</v>
      </c>
      <c r="O127" s="89">
        <v>2658000</v>
      </c>
      <c r="P127" s="89" t="s">
        <v>78</v>
      </c>
      <c r="Q127" s="89">
        <v>33545000</v>
      </c>
      <c r="R127" s="89" t="s">
        <v>78</v>
      </c>
      <c r="S127" s="89" t="s">
        <v>78</v>
      </c>
      <c r="T127" s="89" t="s">
        <v>78</v>
      </c>
      <c r="U127" s="89" t="s">
        <v>78</v>
      </c>
      <c r="V127" s="89" t="s">
        <v>78</v>
      </c>
      <c r="W127" s="89" t="s">
        <v>78</v>
      </c>
      <c r="X127" s="89" t="s">
        <v>78</v>
      </c>
      <c r="Y127" s="89" t="s">
        <v>78</v>
      </c>
      <c r="Z127" s="89" t="s">
        <v>78</v>
      </c>
      <c r="AA127" s="89" t="s">
        <v>78</v>
      </c>
      <c r="AB127" s="89" t="s">
        <v>78</v>
      </c>
      <c r="AC127" s="89" t="s">
        <v>78</v>
      </c>
      <c r="AD127" s="89" t="s">
        <v>78</v>
      </c>
      <c r="AE127" s="89" t="s">
        <v>78</v>
      </c>
      <c r="AF127" s="89" t="s">
        <v>78</v>
      </c>
      <c r="AG127" s="89" t="s">
        <v>78</v>
      </c>
      <c r="AH127" s="89" t="s">
        <v>78</v>
      </c>
      <c r="AI127" s="89" t="s">
        <v>78</v>
      </c>
      <c r="AJ127" s="102" t="s">
        <v>113</v>
      </c>
      <c r="AK127" s="103"/>
      <c r="AL127" s="104"/>
      <c r="AM127" s="105"/>
      <c r="AN127" s="106"/>
      <c r="AO127" s="112"/>
      <c r="AP127" s="118"/>
      <c r="AQ127" s="119"/>
      <c r="AR127" s="107"/>
      <c r="AS127" s="108"/>
      <c r="AT127" s="109"/>
      <c r="AU127" s="110"/>
      <c r="AV127" s="113"/>
      <c r="AW127" s="114"/>
      <c r="AX127" s="115"/>
      <c r="AY127" s="116"/>
    </row>
    <row r="128" spans="1:51" ht="39.75" customHeight="1">
      <c r="A128" s="46">
        <v>122</v>
      </c>
      <c r="B128" s="46" t="s">
        <v>161</v>
      </c>
      <c r="C128" s="100">
        <v>42473</v>
      </c>
      <c r="D128" s="46" t="s">
        <v>85</v>
      </c>
      <c r="E128" s="46" t="s">
        <v>66</v>
      </c>
      <c r="F128" s="46" t="s">
        <v>390</v>
      </c>
      <c r="G128" s="46" t="s">
        <v>385</v>
      </c>
      <c r="H128" s="100">
        <v>41638</v>
      </c>
      <c r="I128" s="46" t="s">
        <v>386</v>
      </c>
      <c r="J128" s="46" t="s">
        <v>108</v>
      </c>
      <c r="K128" s="111" t="s">
        <v>387</v>
      </c>
      <c r="L128" s="101" t="s">
        <v>124</v>
      </c>
      <c r="M128" s="89">
        <v>482347222.40999997</v>
      </c>
      <c r="N128" s="89">
        <v>138196722.59999999</v>
      </c>
      <c r="O128" s="89" t="s">
        <v>78</v>
      </c>
      <c r="P128" s="89" t="s">
        <v>78</v>
      </c>
      <c r="Q128" s="89">
        <v>32083082.789999999</v>
      </c>
      <c r="R128" s="89" t="s">
        <v>78</v>
      </c>
      <c r="S128" s="89" t="s">
        <v>78</v>
      </c>
      <c r="T128" s="89" t="s">
        <v>78</v>
      </c>
      <c r="U128" s="89" t="s">
        <v>78</v>
      </c>
      <c r="V128" s="89" t="s">
        <v>78</v>
      </c>
      <c r="W128" s="89" t="s">
        <v>78</v>
      </c>
      <c r="X128" s="89" t="s">
        <v>78</v>
      </c>
      <c r="Y128" s="89" t="s">
        <v>78</v>
      </c>
      <c r="Z128" s="89" t="s">
        <v>78</v>
      </c>
      <c r="AA128" s="89" t="s">
        <v>78</v>
      </c>
      <c r="AB128" s="89" t="s">
        <v>78</v>
      </c>
      <c r="AC128" s="89" t="s">
        <v>78</v>
      </c>
      <c r="AD128" s="89" t="s">
        <v>78</v>
      </c>
      <c r="AE128" s="89" t="s">
        <v>78</v>
      </c>
      <c r="AF128" s="89" t="s">
        <v>78</v>
      </c>
      <c r="AG128" s="89" t="s">
        <v>78</v>
      </c>
      <c r="AH128" s="89" t="s">
        <v>78</v>
      </c>
      <c r="AI128" s="89" t="s">
        <v>78</v>
      </c>
      <c r="AJ128" s="102" t="s">
        <v>113</v>
      </c>
      <c r="AK128" s="103"/>
      <c r="AL128" s="104"/>
      <c r="AM128" s="105" t="s">
        <v>113</v>
      </c>
      <c r="AN128" s="106"/>
      <c r="AO128" s="112"/>
      <c r="AP128" s="118"/>
      <c r="AQ128" s="119"/>
      <c r="AR128" s="107"/>
      <c r="AS128" s="108"/>
      <c r="AT128" s="109" t="s">
        <v>113</v>
      </c>
      <c r="AU128" s="110"/>
      <c r="AV128" s="113"/>
      <c r="AW128" s="114"/>
      <c r="AX128" s="115"/>
      <c r="AY128" s="116"/>
    </row>
    <row r="129" spans="1:51" ht="39.75" customHeight="1">
      <c r="A129" s="46">
        <v>123</v>
      </c>
      <c r="B129" s="46" t="s">
        <v>161</v>
      </c>
      <c r="C129" s="100">
        <v>42473</v>
      </c>
      <c r="D129" s="46" t="s">
        <v>85</v>
      </c>
      <c r="E129" s="46" t="s">
        <v>66</v>
      </c>
      <c r="F129" s="46" t="s">
        <v>391</v>
      </c>
      <c r="G129" s="46" t="s">
        <v>385</v>
      </c>
      <c r="H129" s="100">
        <v>41638</v>
      </c>
      <c r="I129" s="46" t="s">
        <v>386</v>
      </c>
      <c r="J129" s="46" t="s">
        <v>108</v>
      </c>
      <c r="K129" s="111" t="s">
        <v>387</v>
      </c>
      <c r="L129" s="101" t="s">
        <v>124</v>
      </c>
      <c r="M129" s="89" t="s">
        <v>78</v>
      </c>
      <c r="N129" s="89">
        <f>14665569+13485365.44+13558400</f>
        <v>41709334.439999998</v>
      </c>
      <c r="O129" s="89" t="s">
        <v>78</v>
      </c>
      <c r="P129" s="89" t="s">
        <v>78</v>
      </c>
      <c r="Q129" s="89">
        <v>14665569</v>
      </c>
      <c r="R129" s="89" t="s">
        <v>78</v>
      </c>
      <c r="S129" s="89" t="s">
        <v>78</v>
      </c>
      <c r="T129" s="89" t="s">
        <v>78</v>
      </c>
      <c r="U129" s="89" t="s">
        <v>78</v>
      </c>
      <c r="V129" s="89" t="s">
        <v>78</v>
      </c>
      <c r="W129" s="89" t="s">
        <v>78</v>
      </c>
      <c r="X129" s="89" t="s">
        <v>78</v>
      </c>
      <c r="Y129" s="89" t="s">
        <v>78</v>
      </c>
      <c r="Z129" s="89" t="s">
        <v>78</v>
      </c>
      <c r="AA129" s="89" t="s">
        <v>78</v>
      </c>
      <c r="AB129" s="89" t="s">
        <v>78</v>
      </c>
      <c r="AC129" s="89" t="s">
        <v>78</v>
      </c>
      <c r="AD129" s="89" t="s">
        <v>78</v>
      </c>
      <c r="AE129" s="89" t="s">
        <v>78</v>
      </c>
      <c r="AF129" s="89" t="s">
        <v>78</v>
      </c>
      <c r="AG129" s="89" t="s">
        <v>78</v>
      </c>
      <c r="AH129" s="89" t="s">
        <v>78</v>
      </c>
      <c r="AI129" s="89" t="s">
        <v>78</v>
      </c>
      <c r="AJ129" s="102"/>
      <c r="AK129" s="103"/>
      <c r="AL129" s="104"/>
      <c r="AM129" s="105"/>
      <c r="AN129" s="106"/>
      <c r="AO129" s="112"/>
      <c r="AP129" s="118"/>
      <c r="AQ129" s="119"/>
      <c r="AR129" s="107"/>
      <c r="AS129" s="108"/>
      <c r="AT129" s="109"/>
      <c r="AU129" s="110"/>
      <c r="AV129" s="113"/>
      <c r="AW129" s="114"/>
      <c r="AX129" s="115"/>
      <c r="AY129" s="116"/>
    </row>
    <row r="130" spans="1:51" ht="39.75" customHeight="1">
      <c r="A130" s="46">
        <v>124</v>
      </c>
      <c r="B130" s="46" t="s">
        <v>162</v>
      </c>
      <c r="C130" s="100">
        <v>42474</v>
      </c>
      <c r="D130" s="46" t="s">
        <v>85</v>
      </c>
      <c r="E130" s="46" t="s">
        <v>66</v>
      </c>
      <c r="F130" s="46" t="s">
        <v>392</v>
      </c>
      <c r="G130" s="46" t="s">
        <v>393</v>
      </c>
      <c r="H130" s="100">
        <v>41583</v>
      </c>
      <c r="I130" s="46" t="s">
        <v>394</v>
      </c>
      <c r="J130" s="46" t="s">
        <v>108</v>
      </c>
      <c r="K130" s="111" t="s">
        <v>395</v>
      </c>
      <c r="L130" s="101" t="s">
        <v>76</v>
      </c>
      <c r="M130" s="89">
        <v>480000</v>
      </c>
      <c r="N130" s="89">
        <v>120146.1</v>
      </c>
      <c r="O130" s="89" t="s">
        <v>78</v>
      </c>
      <c r="P130" s="89">
        <v>480000</v>
      </c>
      <c r="Q130" s="89">
        <v>20000</v>
      </c>
      <c r="R130" s="89" t="s">
        <v>78</v>
      </c>
      <c r="S130" s="89" t="s">
        <v>78</v>
      </c>
      <c r="T130" s="89">
        <v>80000</v>
      </c>
      <c r="U130" s="89">
        <v>20000</v>
      </c>
      <c r="V130" s="89" t="s">
        <v>78</v>
      </c>
      <c r="W130" s="89" t="s">
        <v>78</v>
      </c>
      <c r="X130" s="89">
        <v>80000</v>
      </c>
      <c r="Y130" s="89">
        <v>20000</v>
      </c>
      <c r="Z130" s="89" t="s">
        <v>78</v>
      </c>
      <c r="AA130" s="89" t="s">
        <v>78</v>
      </c>
      <c r="AB130" s="89">
        <v>80000</v>
      </c>
      <c r="AC130" s="89">
        <v>20000</v>
      </c>
      <c r="AD130" s="89" t="s">
        <v>78</v>
      </c>
      <c r="AE130" s="89" t="s">
        <v>78</v>
      </c>
      <c r="AF130" s="89">
        <v>80000</v>
      </c>
      <c r="AG130" s="89">
        <v>20000</v>
      </c>
      <c r="AH130" s="89" t="s">
        <v>78</v>
      </c>
      <c r="AI130" s="89" t="s">
        <v>78</v>
      </c>
      <c r="AJ130" s="102"/>
      <c r="AK130" s="103"/>
      <c r="AL130" s="104"/>
      <c r="AM130" s="105"/>
      <c r="AN130" s="106"/>
      <c r="AO130" s="112"/>
      <c r="AP130" s="118"/>
      <c r="AQ130" s="119"/>
      <c r="AR130" s="107"/>
      <c r="AS130" s="108"/>
      <c r="AT130" s="109"/>
      <c r="AU130" s="110"/>
      <c r="AV130" s="113"/>
      <c r="AW130" s="114"/>
      <c r="AX130" s="115"/>
      <c r="AY130" s="116"/>
    </row>
    <row r="131" spans="1:51" ht="39.75" customHeight="1">
      <c r="A131" s="46">
        <v>125</v>
      </c>
      <c r="B131" s="46" t="s">
        <v>162</v>
      </c>
      <c r="C131" s="100">
        <v>42474</v>
      </c>
      <c r="D131" s="46" t="s">
        <v>85</v>
      </c>
      <c r="E131" s="46" t="s">
        <v>66</v>
      </c>
      <c r="F131" s="46" t="s">
        <v>396</v>
      </c>
      <c r="G131" s="46" t="s">
        <v>393</v>
      </c>
      <c r="H131" s="100">
        <v>41583</v>
      </c>
      <c r="I131" s="46" t="s">
        <v>394</v>
      </c>
      <c r="J131" s="46" t="s">
        <v>108</v>
      </c>
      <c r="K131" s="111" t="s">
        <v>395</v>
      </c>
      <c r="L131" s="101" t="s">
        <v>76</v>
      </c>
      <c r="M131" s="89">
        <v>1641511.68</v>
      </c>
      <c r="N131" s="89">
        <v>416500</v>
      </c>
      <c r="O131" s="89">
        <v>2843452</v>
      </c>
      <c r="P131" s="89">
        <v>1641511.68</v>
      </c>
      <c r="Q131" s="89">
        <v>50000</v>
      </c>
      <c r="R131" s="89" t="s">
        <v>78</v>
      </c>
      <c r="S131" s="89">
        <v>371000</v>
      </c>
      <c r="T131" s="89">
        <v>255511.67999999999</v>
      </c>
      <c r="U131" s="89">
        <v>50000</v>
      </c>
      <c r="V131" s="89" t="s">
        <v>78</v>
      </c>
      <c r="W131" s="89">
        <v>371000</v>
      </c>
      <c r="X131" s="89">
        <v>200000</v>
      </c>
      <c r="Y131" s="89">
        <v>61625</v>
      </c>
      <c r="Z131" s="89" t="s">
        <v>78</v>
      </c>
      <c r="AA131" s="89">
        <v>432613</v>
      </c>
      <c r="AB131" s="89">
        <v>200000</v>
      </c>
      <c r="AC131" s="89">
        <v>61625</v>
      </c>
      <c r="AD131" s="89" t="s">
        <v>78</v>
      </c>
      <c r="AE131" s="89">
        <v>432613</v>
      </c>
      <c r="AF131" s="89">
        <v>246500</v>
      </c>
      <c r="AG131" s="89">
        <v>61625</v>
      </c>
      <c r="AH131" s="89" t="s">
        <v>78</v>
      </c>
      <c r="AI131" s="89">
        <v>432613</v>
      </c>
      <c r="AJ131" s="102"/>
      <c r="AK131" s="103"/>
      <c r="AL131" s="104"/>
      <c r="AM131" s="105" t="s">
        <v>113</v>
      </c>
      <c r="AN131" s="106"/>
      <c r="AO131" s="112" t="s">
        <v>113</v>
      </c>
      <c r="AP131" s="118"/>
      <c r="AQ131" s="119"/>
      <c r="AR131" s="107" t="s">
        <v>113</v>
      </c>
      <c r="AS131" s="108"/>
      <c r="AT131" s="109" t="s">
        <v>113</v>
      </c>
      <c r="AU131" s="110" t="s">
        <v>113</v>
      </c>
      <c r="AV131" s="113"/>
      <c r="AW131" s="114"/>
      <c r="AX131" s="115"/>
      <c r="AY131" s="116"/>
    </row>
    <row r="132" spans="1:51" ht="39.75" customHeight="1">
      <c r="A132" s="46">
        <v>126</v>
      </c>
      <c r="B132" s="46" t="s">
        <v>163</v>
      </c>
      <c r="C132" s="100">
        <v>42474</v>
      </c>
      <c r="D132" s="46" t="s">
        <v>85</v>
      </c>
      <c r="E132" s="46" t="s">
        <v>66</v>
      </c>
      <c r="F132" s="46" t="s">
        <v>397</v>
      </c>
      <c r="G132" s="46" t="s">
        <v>247</v>
      </c>
      <c r="H132" s="100">
        <v>41631</v>
      </c>
      <c r="I132" s="46" t="s">
        <v>248</v>
      </c>
      <c r="J132" s="46" t="s">
        <v>108</v>
      </c>
      <c r="K132" s="111" t="s">
        <v>249</v>
      </c>
      <c r="L132" s="101" t="s">
        <v>76</v>
      </c>
      <c r="M132" s="89">
        <v>48547.07</v>
      </c>
      <c r="N132" s="89">
        <f>13348450.92+500</f>
        <v>13348950.92</v>
      </c>
      <c r="O132" s="89">
        <v>2200000</v>
      </c>
      <c r="P132" s="89" t="s">
        <v>78</v>
      </c>
      <c r="Q132" s="89">
        <v>2545758.9</v>
      </c>
      <c r="R132" s="89">
        <v>166.7</v>
      </c>
      <c r="S132" s="89" t="s">
        <v>78</v>
      </c>
      <c r="T132" s="89" t="s">
        <v>78</v>
      </c>
      <c r="U132" s="89">
        <v>2351822.6</v>
      </c>
      <c r="V132" s="89">
        <v>333.3</v>
      </c>
      <c r="W132" s="89" t="s">
        <v>78</v>
      </c>
      <c r="X132" s="89" t="s">
        <v>78</v>
      </c>
      <c r="Y132" s="89">
        <v>1637678.6</v>
      </c>
      <c r="Z132" s="89" t="s">
        <v>78</v>
      </c>
      <c r="AA132" s="89" t="s">
        <v>78</v>
      </c>
      <c r="AB132" s="89" t="s">
        <v>78</v>
      </c>
      <c r="AC132" s="89">
        <v>1286385.6000000001</v>
      </c>
      <c r="AD132" s="89" t="s">
        <v>78</v>
      </c>
      <c r="AE132" s="89" t="s">
        <v>78</v>
      </c>
      <c r="AF132" s="89" t="s">
        <v>78</v>
      </c>
      <c r="AG132" s="89">
        <v>699919.8</v>
      </c>
      <c r="AH132" s="89" t="s">
        <v>78</v>
      </c>
      <c r="AI132" s="89" t="s">
        <v>78</v>
      </c>
      <c r="AJ132" s="102"/>
      <c r="AK132" s="103"/>
      <c r="AL132" s="104"/>
      <c r="AM132" s="105"/>
      <c r="AN132" s="106"/>
      <c r="AO132" s="112" t="s">
        <v>113</v>
      </c>
      <c r="AP132" s="118"/>
      <c r="AQ132" s="119" t="s">
        <v>113</v>
      </c>
      <c r="AR132" s="107"/>
      <c r="AS132" s="108"/>
      <c r="AT132" s="109"/>
      <c r="AU132" s="110" t="s">
        <v>113</v>
      </c>
      <c r="AV132" s="113"/>
      <c r="AW132" s="114"/>
      <c r="AX132" s="115"/>
      <c r="AY132" s="116"/>
    </row>
    <row r="133" spans="1:51" ht="39.75" customHeight="1">
      <c r="A133" s="46">
        <v>127</v>
      </c>
      <c r="B133" s="46" t="s">
        <v>163</v>
      </c>
      <c r="C133" s="100">
        <v>42474</v>
      </c>
      <c r="D133" s="46" t="s">
        <v>85</v>
      </c>
      <c r="E133" s="46" t="s">
        <v>66</v>
      </c>
      <c r="F133" s="46" t="s">
        <v>398</v>
      </c>
      <c r="G133" s="46" t="s">
        <v>247</v>
      </c>
      <c r="H133" s="100">
        <v>41631</v>
      </c>
      <c r="I133" s="46" t="s">
        <v>248</v>
      </c>
      <c r="J133" s="46" t="s">
        <v>108</v>
      </c>
      <c r="K133" s="111" t="s">
        <v>249</v>
      </c>
      <c r="L133" s="101" t="s">
        <v>76</v>
      </c>
      <c r="M133" s="89">
        <v>713900</v>
      </c>
      <c r="N133" s="89">
        <f>3898220.9+577863.2</f>
        <v>4476084.0999999996</v>
      </c>
      <c r="O133" s="89">
        <v>552000</v>
      </c>
      <c r="P133" s="89" t="s">
        <v>78</v>
      </c>
      <c r="Q133" s="89">
        <v>184646.5</v>
      </c>
      <c r="R133" s="89">
        <v>77954.399999999994</v>
      </c>
      <c r="S133" s="89" t="s">
        <v>78</v>
      </c>
      <c r="T133" s="89" t="s">
        <v>78</v>
      </c>
      <c r="U133" s="89">
        <v>184646.5</v>
      </c>
      <c r="V133" s="89">
        <v>77954.399999999994</v>
      </c>
      <c r="W133" s="89" t="s">
        <v>78</v>
      </c>
      <c r="X133" s="89" t="s">
        <v>78</v>
      </c>
      <c r="Y133" s="89">
        <v>388965</v>
      </c>
      <c r="Z133" s="89">
        <v>110000</v>
      </c>
      <c r="AA133" s="89">
        <v>176000</v>
      </c>
      <c r="AB133" s="89" t="s">
        <v>78</v>
      </c>
      <c r="AC133" s="89">
        <v>399868</v>
      </c>
      <c r="AD133" s="89">
        <v>114000</v>
      </c>
      <c r="AE133" s="89">
        <v>184000</v>
      </c>
      <c r="AF133" s="89" t="s">
        <v>78</v>
      </c>
      <c r="AG133" s="89">
        <v>371791</v>
      </c>
      <c r="AH133" s="89">
        <v>120000</v>
      </c>
      <c r="AI133" s="89">
        <v>192000</v>
      </c>
      <c r="AJ133" s="102"/>
      <c r="AK133" s="103"/>
      <c r="AL133" s="104"/>
      <c r="AM133" s="105"/>
      <c r="AN133" s="106"/>
      <c r="AO133" s="112"/>
      <c r="AP133" s="118"/>
      <c r="AQ133" s="119"/>
      <c r="AR133" s="107"/>
      <c r="AS133" s="108"/>
      <c r="AT133" s="109"/>
      <c r="AU133" s="110" t="s">
        <v>113</v>
      </c>
      <c r="AV133" s="113"/>
      <c r="AW133" s="114"/>
      <c r="AX133" s="115"/>
      <c r="AY133" s="116"/>
    </row>
    <row r="134" spans="1:51" ht="39.75" customHeight="1">
      <c r="A134" s="46">
        <v>128</v>
      </c>
      <c r="B134" s="46" t="s">
        <v>163</v>
      </c>
      <c r="C134" s="100">
        <v>42474</v>
      </c>
      <c r="D134" s="46" t="s">
        <v>85</v>
      </c>
      <c r="E134" s="46" t="s">
        <v>66</v>
      </c>
      <c r="F134" s="46" t="s">
        <v>399</v>
      </c>
      <c r="G134" s="46" t="s">
        <v>247</v>
      </c>
      <c r="H134" s="100">
        <v>41631</v>
      </c>
      <c r="I134" s="46" t="s">
        <v>248</v>
      </c>
      <c r="J134" s="46" t="s">
        <v>108</v>
      </c>
      <c r="K134" s="111" t="s">
        <v>249</v>
      </c>
      <c r="L134" s="101" t="s">
        <v>76</v>
      </c>
      <c r="M134" s="89" t="s">
        <v>78</v>
      </c>
      <c r="N134" s="89">
        <v>59172.54</v>
      </c>
      <c r="O134" s="89" t="s">
        <v>78</v>
      </c>
      <c r="P134" s="89" t="s">
        <v>78</v>
      </c>
      <c r="Q134" s="89" t="s">
        <v>78</v>
      </c>
      <c r="R134" s="89" t="s">
        <v>78</v>
      </c>
      <c r="S134" s="89" t="s">
        <v>78</v>
      </c>
      <c r="T134" s="89" t="s">
        <v>78</v>
      </c>
      <c r="U134" s="89" t="s">
        <v>78</v>
      </c>
      <c r="V134" s="89" t="s">
        <v>78</v>
      </c>
      <c r="W134" s="89" t="s">
        <v>78</v>
      </c>
      <c r="X134" s="89" t="s">
        <v>78</v>
      </c>
      <c r="Y134" s="89">
        <v>1580</v>
      </c>
      <c r="Z134" s="89" t="s">
        <v>78</v>
      </c>
      <c r="AA134" s="89" t="s">
        <v>78</v>
      </c>
      <c r="AB134" s="89" t="s">
        <v>78</v>
      </c>
      <c r="AC134" s="89">
        <v>1630</v>
      </c>
      <c r="AD134" s="89" t="s">
        <v>78</v>
      </c>
      <c r="AE134" s="89" t="s">
        <v>78</v>
      </c>
      <c r="AF134" s="89" t="s">
        <v>78</v>
      </c>
      <c r="AG134" s="89">
        <v>1710</v>
      </c>
      <c r="AH134" s="89" t="s">
        <v>78</v>
      </c>
      <c r="AI134" s="89" t="s">
        <v>78</v>
      </c>
      <c r="AJ134" s="102"/>
      <c r="AK134" s="103"/>
      <c r="AL134" s="104"/>
      <c r="AM134" s="105"/>
      <c r="AN134" s="106"/>
      <c r="AO134" s="112"/>
      <c r="AP134" s="118"/>
      <c r="AQ134" s="119" t="s">
        <v>113</v>
      </c>
      <c r="AR134" s="107"/>
      <c r="AS134" s="108"/>
      <c r="AT134" s="109"/>
      <c r="AU134" s="110"/>
      <c r="AV134" s="113"/>
      <c r="AW134" s="114"/>
      <c r="AX134" s="115"/>
      <c r="AY134" s="116"/>
    </row>
    <row r="135" spans="1:51" ht="39.75" customHeight="1">
      <c r="A135" s="46">
        <v>129</v>
      </c>
      <c r="B135" s="46" t="s">
        <v>163</v>
      </c>
      <c r="C135" s="100">
        <v>42474</v>
      </c>
      <c r="D135" s="46" t="s">
        <v>85</v>
      </c>
      <c r="E135" s="46" t="s">
        <v>66</v>
      </c>
      <c r="F135" s="46" t="s">
        <v>400</v>
      </c>
      <c r="G135" s="46" t="s">
        <v>247</v>
      </c>
      <c r="H135" s="100">
        <v>41631</v>
      </c>
      <c r="I135" s="46" t="s">
        <v>248</v>
      </c>
      <c r="J135" s="46" t="s">
        <v>401</v>
      </c>
      <c r="K135" s="111" t="s">
        <v>249</v>
      </c>
      <c r="L135" s="101" t="s">
        <v>76</v>
      </c>
      <c r="M135" s="89" t="s">
        <v>78</v>
      </c>
      <c r="N135" s="89">
        <v>138.19999999999999</v>
      </c>
      <c r="O135" s="89">
        <v>811301.3</v>
      </c>
      <c r="P135" s="89" t="s">
        <v>78</v>
      </c>
      <c r="Q135" s="89" t="s">
        <v>78</v>
      </c>
      <c r="R135" s="89" t="s">
        <v>78</v>
      </c>
      <c r="S135" s="89" t="s">
        <v>78</v>
      </c>
      <c r="T135" s="89" t="s">
        <v>78</v>
      </c>
      <c r="U135" s="89" t="s">
        <v>78</v>
      </c>
      <c r="V135" s="89" t="s">
        <v>78</v>
      </c>
      <c r="W135" s="89" t="s">
        <v>78</v>
      </c>
      <c r="X135" s="89" t="s">
        <v>78</v>
      </c>
      <c r="Y135" s="89" t="s">
        <v>78</v>
      </c>
      <c r="Z135" s="89" t="s">
        <v>78</v>
      </c>
      <c r="AA135" s="89" t="s">
        <v>78</v>
      </c>
      <c r="AB135" s="89" t="s">
        <v>78</v>
      </c>
      <c r="AC135" s="89" t="s">
        <v>78</v>
      </c>
      <c r="AD135" s="89" t="s">
        <v>78</v>
      </c>
      <c r="AE135" s="89" t="s">
        <v>78</v>
      </c>
      <c r="AF135" s="89" t="s">
        <v>78</v>
      </c>
      <c r="AG135" s="89" t="s">
        <v>78</v>
      </c>
      <c r="AH135" s="89" t="s">
        <v>78</v>
      </c>
      <c r="AI135" s="89" t="s">
        <v>78</v>
      </c>
      <c r="AJ135" s="102"/>
      <c r="AK135" s="103"/>
      <c r="AL135" s="104"/>
      <c r="AM135" s="105"/>
      <c r="AN135" s="106"/>
      <c r="AO135" s="112"/>
      <c r="AP135" s="118"/>
      <c r="AQ135" s="119"/>
      <c r="AR135" s="107"/>
      <c r="AS135" s="108"/>
      <c r="AT135" s="109"/>
      <c r="AU135" s="110"/>
      <c r="AV135" s="113"/>
      <c r="AW135" s="114"/>
      <c r="AX135" s="115"/>
      <c r="AY135" s="116"/>
    </row>
    <row r="136" spans="1:51" ht="39.75" customHeight="1">
      <c r="A136" s="46">
        <v>130</v>
      </c>
      <c r="B136" s="46" t="s">
        <v>163</v>
      </c>
      <c r="C136" s="100">
        <v>42474</v>
      </c>
      <c r="D136" s="46" t="s">
        <v>85</v>
      </c>
      <c r="E136" s="46" t="s">
        <v>66</v>
      </c>
      <c r="F136" s="46" t="s">
        <v>402</v>
      </c>
      <c r="G136" s="46" t="s">
        <v>247</v>
      </c>
      <c r="H136" s="100">
        <v>41631</v>
      </c>
      <c r="I136" s="46" t="s">
        <v>248</v>
      </c>
      <c r="J136" s="46" t="s">
        <v>108</v>
      </c>
      <c r="K136" s="111" t="s">
        <v>249</v>
      </c>
      <c r="L136" s="101" t="s">
        <v>76</v>
      </c>
      <c r="M136" s="89" t="s">
        <v>78</v>
      </c>
      <c r="N136" s="89">
        <v>279581.3</v>
      </c>
      <c r="O136" s="89" t="s">
        <v>78</v>
      </c>
      <c r="P136" s="89" t="s">
        <v>78</v>
      </c>
      <c r="Q136" s="89">
        <v>31325.7</v>
      </c>
      <c r="R136" s="89" t="s">
        <v>78</v>
      </c>
      <c r="S136" s="89" t="s">
        <v>78</v>
      </c>
      <c r="T136" s="89" t="s">
        <v>78</v>
      </c>
      <c r="U136" s="89">
        <v>31325.7</v>
      </c>
      <c r="V136" s="89" t="s">
        <v>78</v>
      </c>
      <c r="W136" s="89" t="s">
        <v>78</v>
      </c>
      <c r="X136" s="89" t="s">
        <v>78</v>
      </c>
      <c r="Y136" s="89">
        <v>46096</v>
      </c>
      <c r="Z136" s="89" t="s">
        <v>78</v>
      </c>
      <c r="AA136" s="89" t="s">
        <v>78</v>
      </c>
      <c r="AB136" s="89" t="s">
        <v>78</v>
      </c>
      <c r="AC136" s="89">
        <v>46364.9</v>
      </c>
      <c r="AD136" s="89" t="s">
        <v>78</v>
      </c>
      <c r="AE136" s="89" t="s">
        <v>78</v>
      </c>
      <c r="AF136" s="89" t="s">
        <v>78</v>
      </c>
      <c r="AG136" s="89">
        <v>46632.800000000003</v>
      </c>
      <c r="AH136" s="89" t="s">
        <v>78</v>
      </c>
      <c r="AI136" s="89" t="s">
        <v>78</v>
      </c>
      <c r="AJ136" s="102"/>
      <c r="AK136" s="103"/>
      <c r="AL136" s="104"/>
      <c r="AM136" s="105"/>
      <c r="AN136" s="106"/>
      <c r="AO136" s="112"/>
      <c r="AP136" s="118"/>
      <c r="AQ136" s="119"/>
      <c r="AR136" s="107"/>
      <c r="AS136" s="108"/>
      <c r="AT136" s="109"/>
      <c r="AU136" s="110"/>
      <c r="AV136" s="113"/>
      <c r="AW136" s="114"/>
      <c r="AX136" s="115"/>
      <c r="AY136" s="116"/>
    </row>
    <row r="137" spans="1:51" ht="39.75" customHeight="1">
      <c r="A137" s="46">
        <v>131</v>
      </c>
      <c r="B137" s="46" t="s">
        <v>163</v>
      </c>
      <c r="C137" s="100">
        <v>42474</v>
      </c>
      <c r="D137" s="46" t="s">
        <v>85</v>
      </c>
      <c r="E137" s="46" t="s">
        <v>66</v>
      </c>
      <c r="F137" s="46" t="s">
        <v>403</v>
      </c>
      <c r="G137" s="46" t="s">
        <v>404</v>
      </c>
      <c r="H137" s="100">
        <v>41639</v>
      </c>
      <c r="I137" s="46" t="s">
        <v>405</v>
      </c>
      <c r="J137" s="46" t="s">
        <v>108</v>
      </c>
      <c r="K137" s="111" t="s">
        <v>406</v>
      </c>
      <c r="L137" s="101" t="s">
        <v>76</v>
      </c>
      <c r="M137" s="89">
        <v>541132.45499999996</v>
      </c>
      <c r="N137" s="89">
        <v>813587.21400000004</v>
      </c>
      <c r="O137" s="89" t="s">
        <v>78</v>
      </c>
      <c r="P137" s="89" t="s">
        <v>78</v>
      </c>
      <c r="Q137" s="89">
        <v>97149</v>
      </c>
      <c r="R137" s="89" t="s">
        <v>78</v>
      </c>
      <c r="S137" s="89" t="s">
        <v>78</v>
      </c>
      <c r="T137" s="89" t="s">
        <v>78</v>
      </c>
      <c r="U137" s="89">
        <v>97149</v>
      </c>
      <c r="V137" s="89" t="s">
        <v>78</v>
      </c>
      <c r="W137" s="89" t="s">
        <v>78</v>
      </c>
      <c r="X137" s="89" t="s">
        <v>78</v>
      </c>
      <c r="Y137" s="89">
        <v>132100</v>
      </c>
      <c r="Z137" s="89" t="s">
        <v>78</v>
      </c>
      <c r="AA137" s="89" t="s">
        <v>78</v>
      </c>
      <c r="AB137" s="89" t="s">
        <v>78</v>
      </c>
      <c r="AC137" s="89">
        <v>133100</v>
      </c>
      <c r="AD137" s="89" t="s">
        <v>78</v>
      </c>
      <c r="AE137" s="89" t="s">
        <v>78</v>
      </c>
      <c r="AF137" s="89" t="s">
        <v>78</v>
      </c>
      <c r="AG137" s="89">
        <v>134100</v>
      </c>
      <c r="AH137" s="89" t="s">
        <v>78</v>
      </c>
      <c r="AI137" s="89" t="s">
        <v>78</v>
      </c>
      <c r="AJ137" s="102" t="s">
        <v>113</v>
      </c>
      <c r="AK137" s="103"/>
      <c r="AL137" s="104"/>
      <c r="AM137" s="105" t="s">
        <v>113</v>
      </c>
      <c r="AN137" s="106"/>
      <c r="AO137" s="112" t="s">
        <v>113</v>
      </c>
      <c r="AP137" s="118"/>
      <c r="AQ137" s="119"/>
      <c r="AR137" s="107" t="s">
        <v>113</v>
      </c>
      <c r="AS137" s="108" t="s">
        <v>113</v>
      </c>
      <c r="AT137" s="109" t="s">
        <v>113</v>
      </c>
      <c r="AU137" s="110"/>
      <c r="AV137" s="113"/>
      <c r="AW137" s="114"/>
      <c r="AX137" s="115"/>
      <c r="AY137" s="116"/>
    </row>
    <row r="138" spans="1:51" ht="39.75" customHeight="1">
      <c r="A138" s="46">
        <v>132</v>
      </c>
      <c r="B138" s="46" t="s">
        <v>163</v>
      </c>
      <c r="C138" s="100">
        <v>42474</v>
      </c>
      <c r="D138" s="46" t="s">
        <v>85</v>
      </c>
      <c r="E138" s="46" t="s">
        <v>66</v>
      </c>
      <c r="F138" s="46" t="s">
        <v>407</v>
      </c>
      <c r="G138" s="46" t="s">
        <v>404</v>
      </c>
      <c r="H138" s="100">
        <v>41639</v>
      </c>
      <c r="I138" s="46" t="s">
        <v>405</v>
      </c>
      <c r="J138" s="46" t="s">
        <v>108</v>
      </c>
      <c r="K138" s="111" t="s">
        <v>406</v>
      </c>
      <c r="L138" s="101" t="s">
        <v>76</v>
      </c>
      <c r="M138" s="89">
        <v>100000</v>
      </c>
      <c r="N138" s="89">
        <v>53493.298999999999</v>
      </c>
      <c r="O138" s="89" t="s">
        <v>78</v>
      </c>
      <c r="P138" s="89" t="s">
        <v>78</v>
      </c>
      <c r="Q138" s="89" t="s">
        <v>78</v>
      </c>
      <c r="R138" s="89" t="s">
        <v>78</v>
      </c>
      <c r="S138" s="89" t="s">
        <v>78</v>
      </c>
      <c r="T138" s="89" t="s">
        <v>78</v>
      </c>
      <c r="U138" s="89" t="s">
        <v>78</v>
      </c>
      <c r="V138" s="89" t="s">
        <v>78</v>
      </c>
      <c r="W138" s="89" t="s">
        <v>78</v>
      </c>
      <c r="X138" s="89" t="s">
        <v>78</v>
      </c>
      <c r="Y138" s="89" t="s">
        <v>78</v>
      </c>
      <c r="Z138" s="89" t="s">
        <v>78</v>
      </c>
      <c r="AA138" s="89" t="s">
        <v>78</v>
      </c>
      <c r="AB138" s="89" t="s">
        <v>78</v>
      </c>
      <c r="AC138" s="89" t="s">
        <v>78</v>
      </c>
      <c r="AD138" s="89" t="s">
        <v>78</v>
      </c>
      <c r="AE138" s="89" t="s">
        <v>78</v>
      </c>
      <c r="AF138" s="89" t="s">
        <v>78</v>
      </c>
      <c r="AG138" s="89" t="s">
        <v>78</v>
      </c>
      <c r="AH138" s="89" t="s">
        <v>78</v>
      </c>
      <c r="AI138" s="89" t="s">
        <v>78</v>
      </c>
      <c r="AJ138" s="102"/>
      <c r="AK138" s="103"/>
      <c r="AL138" s="104"/>
      <c r="AM138" s="105"/>
      <c r="AN138" s="106"/>
      <c r="AO138" s="112"/>
      <c r="AP138" s="118"/>
      <c r="AQ138" s="119"/>
      <c r="AR138" s="107"/>
      <c r="AS138" s="108"/>
      <c r="AT138" s="109"/>
      <c r="AU138" s="110"/>
      <c r="AV138" s="113"/>
      <c r="AW138" s="114"/>
      <c r="AX138" s="115"/>
      <c r="AY138" s="116"/>
    </row>
    <row r="139" spans="1:51" ht="39.75" customHeight="1">
      <c r="A139" s="46">
        <v>133</v>
      </c>
      <c r="B139" s="46" t="s">
        <v>163</v>
      </c>
      <c r="C139" s="100">
        <v>42474</v>
      </c>
      <c r="D139" s="46" t="s">
        <v>85</v>
      </c>
      <c r="E139" s="46" t="s">
        <v>66</v>
      </c>
      <c r="F139" s="46" t="s">
        <v>408</v>
      </c>
      <c r="G139" s="46" t="s">
        <v>404</v>
      </c>
      <c r="H139" s="100">
        <v>41639</v>
      </c>
      <c r="I139" s="46" t="s">
        <v>405</v>
      </c>
      <c r="J139" s="46" t="s">
        <v>86</v>
      </c>
      <c r="K139" s="111" t="s">
        <v>406</v>
      </c>
      <c r="L139" s="101" t="s">
        <v>76</v>
      </c>
      <c r="M139" s="89">
        <v>194798.361</v>
      </c>
      <c r="N139" s="89">
        <v>76000</v>
      </c>
      <c r="O139" s="89" t="s">
        <v>78</v>
      </c>
      <c r="P139" s="89" t="s">
        <v>78</v>
      </c>
      <c r="Q139" s="89" t="s">
        <v>78</v>
      </c>
      <c r="R139" s="89" t="s">
        <v>78</v>
      </c>
      <c r="S139" s="89" t="s">
        <v>78</v>
      </c>
      <c r="T139" s="89" t="s">
        <v>78</v>
      </c>
      <c r="U139" s="89" t="s">
        <v>78</v>
      </c>
      <c r="V139" s="89" t="s">
        <v>78</v>
      </c>
      <c r="W139" s="89" t="s">
        <v>78</v>
      </c>
      <c r="X139" s="89" t="s">
        <v>78</v>
      </c>
      <c r="Y139" s="89" t="s">
        <v>78</v>
      </c>
      <c r="Z139" s="89" t="s">
        <v>78</v>
      </c>
      <c r="AA139" s="89" t="s">
        <v>78</v>
      </c>
      <c r="AB139" s="89" t="s">
        <v>78</v>
      </c>
      <c r="AC139" s="89" t="s">
        <v>78</v>
      </c>
      <c r="AD139" s="89" t="s">
        <v>78</v>
      </c>
      <c r="AE139" s="89" t="s">
        <v>78</v>
      </c>
      <c r="AF139" s="89" t="s">
        <v>78</v>
      </c>
      <c r="AG139" s="89" t="s">
        <v>78</v>
      </c>
      <c r="AH139" s="89" t="s">
        <v>78</v>
      </c>
      <c r="AI139" s="89" t="s">
        <v>78</v>
      </c>
      <c r="AJ139" s="102"/>
      <c r="AK139" s="103"/>
      <c r="AL139" s="104"/>
      <c r="AM139" s="105"/>
      <c r="AN139" s="106"/>
      <c r="AO139" s="112"/>
      <c r="AP139" s="118"/>
      <c r="AQ139" s="119"/>
      <c r="AR139" s="107" t="s">
        <v>113</v>
      </c>
      <c r="AS139" s="108"/>
      <c r="AT139" s="109"/>
      <c r="AU139" s="110"/>
      <c r="AV139" s="113"/>
      <c r="AW139" s="114"/>
      <c r="AX139" s="115"/>
      <c r="AY139" s="116"/>
    </row>
    <row r="140" spans="1:51" ht="39.75" customHeight="1">
      <c r="A140" s="46">
        <v>134</v>
      </c>
      <c r="B140" s="46" t="s">
        <v>164</v>
      </c>
      <c r="C140" s="100">
        <v>42474</v>
      </c>
      <c r="D140" s="46" t="s">
        <v>85</v>
      </c>
      <c r="E140" s="46" t="s">
        <v>66</v>
      </c>
      <c r="F140" s="46" t="s">
        <v>409</v>
      </c>
      <c r="G140" s="46" t="s">
        <v>254</v>
      </c>
      <c r="H140" s="100">
        <v>42234</v>
      </c>
      <c r="I140" s="46" t="s">
        <v>255</v>
      </c>
      <c r="J140" s="46" t="s">
        <v>256</v>
      </c>
      <c r="K140" s="111" t="s">
        <v>257</v>
      </c>
      <c r="L140" s="101" t="s">
        <v>76</v>
      </c>
      <c r="M140" s="89" t="s">
        <v>78</v>
      </c>
      <c r="N140" s="89">
        <v>289247.7</v>
      </c>
      <c r="O140" s="89" t="s">
        <v>78</v>
      </c>
      <c r="P140" s="89" t="s">
        <v>78</v>
      </c>
      <c r="Q140" s="89">
        <v>20431</v>
      </c>
      <c r="R140" s="89" t="s">
        <v>78</v>
      </c>
      <c r="S140" s="89" t="s">
        <v>78</v>
      </c>
      <c r="T140" s="89" t="s">
        <v>78</v>
      </c>
      <c r="U140" s="89">
        <v>21817.599999999999</v>
      </c>
      <c r="V140" s="89" t="s">
        <v>78</v>
      </c>
      <c r="W140" s="89" t="s">
        <v>78</v>
      </c>
      <c r="X140" s="89" t="s">
        <v>78</v>
      </c>
      <c r="Y140" s="89">
        <v>22045.3</v>
      </c>
      <c r="Z140" s="89" t="s">
        <v>78</v>
      </c>
      <c r="AA140" s="89" t="s">
        <v>78</v>
      </c>
      <c r="AB140" s="89" t="s">
        <v>78</v>
      </c>
      <c r="AC140" s="89">
        <v>27266.1</v>
      </c>
      <c r="AD140" s="89" t="s">
        <v>78</v>
      </c>
      <c r="AE140" s="89" t="s">
        <v>78</v>
      </c>
      <c r="AF140" s="89" t="s">
        <v>78</v>
      </c>
      <c r="AG140" s="89">
        <v>27977.599999999999</v>
      </c>
      <c r="AH140" s="89" t="s">
        <v>78</v>
      </c>
      <c r="AI140" s="89" t="s">
        <v>78</v>
      </c>
      <c r="AJ140" s="102"/>
      <c r="AK140" s="103"/>
      <c r="AL140" s="104"/>
      <c r="AM140" s="105"/>
      <c r="AN140" s="106"/>
      <c r="AO140" s="112"/>
      <c r="AP140" s="118"/>
      <c r="AQ140" s="119"/>
      <c r="AR140" s="107"/>
      <c r="AS140" s="108" t="s">
        <v>113</v>
      </c>
      <c r="AT140" s="109"/>
      <c r="AU140" s="110"/>
      <c r="AV140" s="113"/>
      <c r="AW140" s="114"/>
      <c r="AX140" s="115"/>
      <c r="AY140" s="116"/>
    </row>
    <row r="141" spans="1:51" ht="39.75" customHeight="1">
      <c r="A141" s="46">
        <v>135</v>
      </c>
      <c r="B141" s="46" t="s">
        <v>164</v>
      </c>
      <c r="C141" s="100">
        <v>42474</v>
      </c>
      <c r="D141" s="46" t="s">
        <v>85</v>
      </c>
      <c r="E141" s="46" t="s">
        <v>66</v>
      </c>
      <c r="F141" s="46" t="s">
        <v>410</v>
      </c>
      <c r="G141" s="46" t="s">
        <v>254</v>
      </c>
      <c r="H141" s="100">
        <v>42234</v>
      </c>
      <c r="I141" s="46" t="s">
        <v>255</v>
      </c>
      <c r="J141" s="46" t="s">
        <v>256</v>
      </c>
      <c r="K141" s="111" t="s">
        <v>257</v>
      </c>
      <c r="L141" s="101" t="s">
        <v>76</v>
      </c>
      <c r="M141" s="89" t="s">
        <v>78</v>
      </c>
      <c r="N141" s="89">
        <f>562094+600</f>
        <v>562694</v>
      </c>
      <c r="O141" s="89" t="s">
        <v>78</v>
      </c>
      <c r="P141" s="89" t="s">
        <v>78</v>
      </c>
      <c r="Q141" s="89">
        <v>50786</v>
      </c>
      <c r="R141" s="89" t="s">
        <v>78</v>
      </c>
      <c r="S141" s="89" t="s">
        <v>78</v>
      </c>
      <c r="T141" s="89" t="s">
        <v>78</v>
      </c>
      <c r="U141" s="89">
        <v>51802</v>
      </c>
      <c r="V141" s="89" t="s">
        <v>78</v>
      </c>
      <c r="W141" s="89" t="s">
        <v>78</v>
      </c>
      <c r="X141" s="89" t="s">
        <v>78</v>
      </c>
      <c r="Y141" s="89">
        <v>55838</v>
      </c>
      <c r="Z141" s="89" t="s">
        <v>78</v>
      </c>
      <c r="AA141" s="89">
        <v>300</v>
      </c>
      <c r="AB141" s="89" t="s">
        <v>78</v>
      </c>
      <c r="AC141" s="89">
        <v>56895</v>
      </c>
      <c r="AD141" s="89" t="s">
        <v>78</v>
      </c>
      <c r="AE141" s="89">
        <v>300</v>
      </c>
      <c r="AF141" s="89" t="s">
        <v>78</v>
      </c>
      <c r="AG141" s="89">
        <v>54973</v>
      </c>
      <c r="AH141" s="89" t="s">
        <v>78</v>
      </c>
      <c r="AI141" s="89" t="s">
        <v>78</v>
      </c>
      <c r="AJ141" s="102"/>
      <c r="AK141" s="103"/>
      <c r="AL141" s="104"/>
      <c r="AM141" s="105"/>
      <c r="AN141" s="106"/>
      <c r="AO141" s="112"/>
      <c r="AP141" s="118"/>
      <c r="AQ141" s="119"/>
      <c r="AR141" s="107"/>
      <c r="AS141" s="108"/>
      <c r="AT141" s="109"/>
      <c r="AU141" s="110"/>
      <c r="AV141" s="113"/>
      <c r="AW141" s="114"/>
      <c r="AX141" s="115"/>
      <c r="AY141" s="116"/>
    </row>
    <row r="142" spans="1:51" ht="39.75" customHeight="1">
      <c r="A142" s="46">
        <v>136</v>
      </c>
      <c r="B142" s="46" t="s">
        <v>164</v>
      </c>
      <c r="C142" s="100">
        <v>42474</v>
      </c>
      <c r="D142" s="46" t="s">
        <v>85</v>
      </c>
      <c r="E142" s="46" t="s">
        <v>66</v>
      </c>
      <c r="F142" s="46" t="s">
        <v>411</v>
      </c>
      <c r="G142" s="46" t="s">
        <v>254</v>
      </c>
      <c r="H142" s="100">
        <v>42234</v>
      </c>
      <c r="I142" s="46" t="s">
        <v>255</v>
      </c>
      <c r="J142" s="46" t="s">
        <v>256</v>
      </c>
      <c r="K142" s="111" t="s">
        <v>257</v>
      </c>
      <c r="L142" s="101" t="s">
        <v>76</v>
      </c>
      <c r="M142" s="89" t="s">
        <v>78</v>
      </c>
      <c r="N142" s="89">
        <v>608</v>
      </c>
      <c r="O142" s="89" t="s">
        <v>78</v>
      </c>
      <c r="P142" s="89" t="s">
        <v>78</v>
      </c>
      <c r="Q142" s="89">
        <v>80</v>
      </c>
      <c r="R142" s="89" t="s">
        <v>78</v>
      </c>
      <c r="S142" s="89" t="s">
        <v>78</v>
      </c>
      <c r="T142" s="89" t="s">
        <v>78</v>
      </c>
      <c r="U142" s="89">
        <v>54</v>
      </c>
      <c r="V142" s="89" t="s">
        <v>78</v>
      </c>
      <c r="W142" s="89" t="s">
        <v>78</v>
      </c>
      <c r="X142" s="89" t="s">
        <v>78</v>
      </c>
      <c r="Y142" s="89">
        <v>56</v>
      </c>
      <c r="Z142" s="89" t="s">
        <v>78</v>
      </c>
      <c r="AA142" s="89" t="s">
        <v>78</v>
      </c>
      <c r="AB142" s="89" t="s">
        <v>78</v>
      </c>
      <c r="AC142" s="89">
        <v>58</v>
      </c>
      <c r="AD142" s="89" t="s">
        <v>78</v>
      </c>
      <c r="AE142" s="89" t="s">
        <v>78</v>
      </c>
      <c r="AF142" s="89" t="s">
        <v>78</v>
      </c>
      <c r="AG142" s="89">
        <v>60</v>
      </c>
      <c r="AH142" s="89" t="s">
        <v>78</v>
      </c>
      <c r="AI142" s="89" t="s">
        <v>78</v>
      </c>
      <c r="AJ142" s="102"/>
      <c r="AK142" s="103"/>
      <c r="AL142" s="104"/>
      <c r="AM142" s="105"/>
      <c r="AN142" s="106"/>
      <c r="AO142" s="112"/>
      <c r="AP142" s="118"/>
      <c r="AQ142" s="119"/>
      <c r="AR142" s="107"/>
      <c r="AS142" s="108"/>
      <c r="AT142" s="109"/>
      <c r="AU142" s="110"/>
      <c r="AV142" s="113"/>
      <c r="AW142" s="114"/>
      <c r="AX142" s="115"/>
      <c r="AY142" s="116"/>
    </row>
    <row r="143" spans="1:51" ht="39.75" customHeight="1">
      <c r="A143" s="46">
        <v>137</v>
      </c>
      <c r="B143" s="46" t="s">
        <v>164</v>
      </c>
      <c r="C143" s="100">
        <v>42474</v>
      </c>
      <c r="D143" s="46" t="s">
        <v>85</v>
      </c>
      <c r="E143" s="46" t="s">
        <v>66</v>
      </c>
      <c r="F143" s="46" t="s">
        <v>412</v>
      </c>
      <c r="G143" s="46" t="s">
        <v>254</v>
      </c>
      <c r="H143" s="100">
        <v>42234</v>
      </c>
      <c r="I143" s="46" t="s">
        <v>255</v>
      </c>
      <c r="J143" s="46" t="s">
        <v>256</v>
      </c>
      <c r="K143" s="111" t="s">
        <v>257</v>
      </c>
      <c r="L143" s="101" t="s">
        <v>76</v>
      </c>
      <c r="M143" s="89" t="s">
        <v>78</v>
      </c>
      <c r="N143" s="89">
        <v>119507.9</v>
      </c>
      <c r="O143" s="89" t="s">
        <v>78</v>
      </c>
      <c r="P143" s="89" t="s">
        <v>78</v>
      </c>
      <c r="Q143" s="89">
        <v>10154.700000000001</v>
      </c>
      <c r="R143" s="89" t="s">
        <v>78</v>
      </c>
      <c r="S143" s="89" t="s">
        <v>78</v>
      </c>
      <c r="T143" s="89" t="s">
        <v>78</v>
      </c>
      <c r="U143" s="89">
        <v>12457.1</v>
      </c>
      <c r="V143" s="89" t="s">
        <v>78</v>
      </c>
      <c r="W143" s="89" t="s">
        <v>78</v>
      </c>
      <c r="X143" s="89" t="s">
        <v>78</v>
      </c>
      <c r="Y143" s="89">
        <v>10922.3</v>
      </c>
      <c r="Z143" s="89" t="s">
        <v>78</v>
      </c>
      <c r="AA143" s="89" t="s">
        <v>78</v>
      </c>
      <c r="AB143" s="89" t="s">
        <v>78</v>
      </c>
      <c r="AC143" s="89">
        <v>11304.7</v>
      </c>
      <c r="AD143" s="89" t="s">
        <v>78</v>
      </c>
      <c r="AE143" s="89" t="s">
        <v>78</v>
      </c>
      <c r="AF143" s="89" t="s">
        <v>78</v>
      </c>
      <c r="AG143" s="89">
        <v>11656.9</v>
      </c>
      <c r="AH143" s="89" t="s">
        <v>78</v>
      </c>
      <c r="AI143" s="89" t="s">
        <v>78</v>
      </c>
      <c r="AJ143" s="102"/>
      <c r="AK143" s="103"/>
      <c r="AL143" s="104"/>
      <c r="AM143" s="105"/>
      <c r="AN143" s="106"/>
      <c r="AO143" s="112"/>
      <c r="AP143" s="118"/>
      <c r="AQ143" s="119"/>
      <c r="AR143" s="107"/>
      <c r="AS143" s="108"/>
      <c r="AT143" s="109"/>
      <c r="AU143" s="110"/>
      <c r="AV143" s="113"/>
      <c r="AW143" s="114"/>
      <c r="AX143" s="115"/>
      <c r="AY143" s="116"/>
    </row>
    <row r="144" spans="1:51" ht="39.75" customHeight="1">
      <c r="A144" s="46">
        <v>138</v>
      </c>
      <c r="B144" s="46" t="s">
        <v>164</v>
      </c>
      <c r="C144" s="100">
        <v>42474</v>
      </c>
      <c r="D144" s="46" t="s">
        <v>85</v>
      </c>
      <c r="E144" s="46" t="s">
        <v>66</v>
      </c>
      <c r="F144" s="46" t="s">
        <v>413</v>
      </c>
      <c r="G144" s="46" t="s">
        <v>254</v>
      </c>
      <c r="H144" s="100">
        <v>42234</v>
      </c>
      <c r="I144" s="46" t="s">
        <v>255</v>
      </c>
      <c r="J144" s="46" t="s">
        <v>256</v>
      </c>
      <c r="K144" s="111" t="s">
        <v>257</v>
      </c>
      <c r="L144" s="101" t="s">
        <v>76</v>
      </c>
      <c r="M144" s="89">
        <v>1101500</v>
      </c>
      <c r="N144" s="89">
        <v>426575.4</v>
      </c>
      <c r="O144" s="89" t="s">
        <v>78</v>
      </c>
      <c r="P144" s="89">
        <v>96000</v>
      </c>
      <c r="Q144" s="89">
        <v>32591.7</v>
      </c>
      <c r="R144" s="89" t="s">
        <v>78</v>
      </c>
      <c r="S144" s="89" t="s">
        <v>78</v>
      </c>
      <c r="T144" s="89">
        <v>96500</v>
      </c>
      <c r="U144" s="89">
        <v>36199.5</v>
      </c>
      <c r="V144" s="89" t="s">
        <v>78</v>
      </c>
      <c r="W144" s="89" t="s">
        <v>78</v>
      </c>
      <c r="X144" s="89">
        <v>113400</v>
      </c>
      <c r="Y144" s="89">
        <v>40063.1</v>
      </c>
      <c r="Z144" s="89" t="s">
        <v>78</v>
      </c>
      <c r="AA144" s="89" t="s">
        <v>78</v>
      </c>
      <c r="AB144" s="89">
        <v>117800</v>
      </c>
      <c r="AC144" s="89">
        <v>44530.7</v>
      </c>
      <c r="AD144" s="89" t="s">
        <v>78</v>
      </c>
      <c r="AE144" s="89" t="s">
        <v>78</v>
      </c>
      <c r="AF144" s="89">
        <v>108600</v>
      </c>
      <c r="AG144" s="89">
        <v>41370.699999999997</v>
      </c>
      <c r="AH144" s="89" t="s">
        <v>78</v>
      </c>
      <c r="AI144" s="89" t="s">
        <v>78</v>
      </c>
      <c r="AJ144" s="102" t="s">
        <v>113</v>
      </c>
      <c r="AK144" s="103"/>
      <c r="AL144" s="104"/>
      <c r="AM144" s="105" t="s">
        <v>113</v>
      </c>
      <c r="AN144" s="106"/>
      <c r="AO144" s="112" t="s">
        <v>113</v>
      </c>
      <c r="AP144" s="118" t="s">
        <v>113</v>
      </c>
      <c r="AQ144" s="119"/>
      <c r="AR144" s="107" t="s">
        <v>113</v>
      </c>
      <c r="AS144" s="108" t="s">
        <v>113</v>
      </c>
      <c r="AT144" s="109"/>
      <c r="AU144" s="110"/>
      <c r="AV144" s="113"/>
      <c r="AW144" s="114"/>
      <c r="AX144" s="115"/>
      <c r="AY144" s="116"/>
    </row>
    <row r="145" spans="1:51" ht="39.75" customHeight="1">
      <c r="A145" s="46">
        <v>139</v>
      </c>
      <c r="B145" s="46" t="s">
        <v>165</v>
      </c>
      <c r="C145" s="100">
        <v>42474</v>
      </c>
      <c r="D145" s="46" t="s">
        <v>85</v>
      </c>
      <c r="E145" s="46" t="s">
        <v>112</v>
      </c>
      <c r="F145" s="46" t="s">
        <v>414</v>
      </c>
      <c r="G145" s="46" t="s">
        <v>415</v>
      </c>
      <c r="H145" s="100">
        <v>41561</v>
      </c>
      <c r="I145" s="46" t="s">
        <v>416</v>
      </c>
      <c r="J145" s="46" t="s">
        <v>108</v>
      </c>
      <c r="K145" s="111" t="s">
        <v>417</v>
      </c>
      <c r="L145" s="101" t="s">
        <v>76</v>
      </c>
      <c r="M145" s="89">
        <v>1244301.9693700001</v>
      </c>
      <c r="N145" s="89">
        <f>283804.27332+6870</f>
        <v>290674.27331999998</v>
      </c>
      <c r="O145" s="89">
        <v>13190</v>
      </c>
      <c r="P145" s="89">
        <v>271800</v>
      </c>
      <c r="Q145" s="89">
        <v>21700.526320000001</v>
      </c>
      <c r="R145" s="89">
        <v>635</v>
      </c>
      <c r="S145" s="89" t="s">
        <v>78</v>
      </c>
      <c r="T145" s="89">
        <v>114800</v>
      </c>
      <c r="U145" s="89">
        <v>30000</v>
      </c>
      <c r="V145" s="89">
        <v>1250</v>
      </c>
      <c r="W145" s="89" t="s">
        <v>78</v>
      </c>
      <c r="X145" s="89">
        <v>151800</v>
      </c>
      <c r="Y145" s="89">
        <v>39250</v>
      </c>
      <c r="Z145" s="89">
        <v>1250</v>
      </c>
      <c r="AA145" s="89" t="s">
        <v>78</v>
      </c>
      <c r="AB145" s="89">
        <v>167400</v>
      </c>
      <c r="AC145" s="89">
        <v>43150</v>
      </c>
      <c r="AD145" s="89">
        <v>1250</v>
      </c>
      <c r="AE145" s="89" t="s">
        <v>78</v>
      </c>
      <c r="AF145" s="89">
        <v>184400</v>
      </c>
      <c r="AG145" s="89">
        <v>47400</v>
      </c>
      <c r="AH145" s="89">
        <v>1250</v>
      </c>
      <c r="AI145" s="89" t="s">
        <v>78</v>
      </c>
      <c r="AJ145" s="102" t="s">
        <v>113</v>
      </c>
      <c r="AK145" s="103"/>
      <c r="AL145" s="104"/>
      <c r="AM145" s="105" t="s">
        <v>113</v>
      </c>
      <c r="AN145" s="106"/>
      <c r="AO145" s="112" t="s">
        <v>113</v>
      </c>
      <c r="AP145" s="118"/>
      <c r="AQ145" s="119" t="s">
        <v>113</v>
      </c>
      <c r="AR145" s="107"/>
      <c r="AS145" s="108"/>
      <c r="AT145" s="109"/>
      <c r="AU145" s="110"/>
      <c r="AV145" s="113"/>
      <c r="AW145" s="114" t="s">
        <v>113</v>
      </c>
      <c r="AX145" s="115"/>
      <c r="AY145" s="116"/>
    </row>
    <row r="146" spans="1:51" ht="39.75" customHeight="1">
      <c r="A146" s="46">
        <v>140</v>
      </c>
      <c r="B146" s="46" t="s">
        <v>165</v>
      </c>
      <c r="C146" s="100">
        <v>42474</v>
      </c>
      <c r="D146" s="46" t="s">
        <v>85</v>
      </c>
      <c r="E146" s="46" t="s">
        <v>112</v>
      </c>
      <c r="F146" s="46" t="s">
        <v>418</v>
      </c>
      <c r="G146" s="46" t="s">
        <v>419</v>
      </c>
      <c r="H146" s="100">
        <v>41561</v>
      </c>
      <c r="I146" s="46" t="s">
        <v>420</v>
      </c>
      <c r="J146" s="46" t="s">
        <v>115</v>
      </c>
      <c r="K146" s="111" t="s">
        <v>421</v>
      </c>
      <c r="L146" s="101" t="s">
        <v>76</v>
      </c>
      <c r="M146" s="89" t="s">
        <v>78</v>
      </c>
      <c r="N146" s="89">
        <v>66810</v>
      </c>
      <c r="O146" s="89" t="s">
        <v>78</v>
      </c>
      <c r="P146" s="89" t="s">
        <v>78</v>
      </c>
      <c r="Q146" s="89">
        <v>4000</v>
      </c>
      <c r="R146" s="89" t="s">
        <v>78</v>
      </c>
      <c r="S146" s="89" t="s">
        <v>78</v>
      </c>
      <c r="T146" s="89" t="s">
        <v>78</v>
      </c>
      <c r="U146" s="89">
        <v>4000</v>
      </c>
      <c r="V146" s="89" t="s">
        <v>78</v>
      </c>
      <c r="W146" s="89" t="s">
        <v>78</v>
      </c>
      <c r="X146" s="89" t="s">
        <v>78</v>
      </c>
      <c r="Y146" s="89">
        <v>4200</v>
      </c>
      <c r="Z146" s="89" t="s">
        <v>78</v>
      </c>
      <c r="AA146" s="89" t="s">
        <v>78</v>
      </c>
      <c r="AB146" s="89" t="s">
        <v>78</v>
      </c>
      <c r="AC146" s="89">
        <v>4200</v>
      </c>
      <c r="AD146" s="89" t="s">
        <v>78</v>
      </c>
      <c r="AE146" s="89" t="s">
        <v>78</v>
      </c>
      <c r="AF146" s="89" t="s">
        <v>78</v>
      </c>
      <c r="AG146" s="89" t="s">
        <v>78</v>
      </c>
      <c r="AH146" s="89" t="s">
        <v>78</v>
      </c>
      <c r="AI146" s="89" t="s">
        <v>78</v>
      </c>
      <c r="AJ146" s="102"/>
      <c r="AK146" s="103"/>
      <c r="AL146" s="104"/>
      <c r="AM146" s="105"/>
      <c r="AN146" s="106"/>
      <c r="AO146" s="112"/>
      <c r="AP146" s="118"/>
      <c r="AQ146" s="119"/>
      <c r="AR146" s="107"/>
      <c r="AS146" s="108"/>
      <c r="AT146" s="109" t="s">
        <v>113</v>
      </c>
      <c r="AU146" s="110"/>
      <c r="AV146" s="113"/>
      <c r="AW146" s="114"/>
      <c r="AX146" s="115"/>
      <c r="AY146" s="116"/>
    </row>
    <row r="147" spans="1:51" ht="39.75" customHeight="1">
      <c r="A147" s="46">
        <v>141</v>
      </c>
      <c r="B147" s="46" t="s">
        <v>166</v>
      </c>
      <c r="C147" s="100">
        <v>42474</v>
      </c>
      <c r="D147" s="46" t="s">
        <v>85</v>
      </c>
      <c r="E147" s="46" t="s">
        <v>66</v>
      </c>
      <c r="F147" s="46" t="s">
        <v>422</v>
      </c>
      <c r="G147" s="46" t="s">
        <v>423</v>
      </c>
      <c r="H147" s="100">
        <v>41180</v>
      </c>
      <c r="I147" s="46" t="s">
        <v>424</v>
      </c>
      <c r="J147" s="46" t="s">
        <v>63</v>
      </c>
      <c r="K147" s="111" t="s">
        <v>425</v>
      </c>
      <c r="L147" s="101" t="s">
        <v>76</v>
      </c>
      <c r="M147" s="89" t="s">
        <v>78</v>
      </c>
      <c r="N147" s="89" t="s">
        <v>78</v>
      </c>
      <c r="O147" s="89" t="s">
        <v>78</v>
      </c>
      <c r="P147" s="89" t="s">
        <v>78</v>
      </c>
      <c r="Q147" s="89" t="s">
        <v>78</v>
      </c>
      <c r="R147" s="89" t="s">
        <v>78</v>
      </c>
      <c r="S147" s="89" t="s">
        <v>78</v>
      </c>
      <c r="T147" s="89" t="s">
        <v>78</v>
      </c>
      <c r="U147" s="89" t="s">
        <v>78</v>
      </c>
      <c r="V147" s="89" t="s">
        <v>78</v>
      </c>
      <c r="W147" s="89" t="s">
        <v>78</v>
      </c>
      <c r="X147" s="89" t="s">
        <v>78</v>
      </c>
      <c r="Y147" s="89" t="s">
        <v>78</v>
      </c>
      <c r="Z147" s="89" t="s">
        <v>78</v>
      </c>
      <c r="AA147" s="89" t="s">
        <v>78</v>
      </c>
      <c r="AB147" s="89" t="s">
        <v>78</v>
      </c>
      <c r="AC147" s="89" t="s">
        <v>78</v>
      </c>
      <c r="AD147" s="89" t="s">
        <v>78</v>
      </c>
      <c r="AE147" s="89" t="s">
        <v>78</v>
      </c>
      <c r="AF147" s="89" t="s">
        <v>78</v>
      </c>
      <c r="AG147" s="89" t="s">
        <v>78</v>
      </c>
      <c r="AH147" s="89" t="s">
        <v>78</v>
      </c>
      <c r="AI147" s="89" t="s">
        <v>78</v>
      </c>
      <c r="AJ147" s="102"/>
      <c r="AK147" s="103"/>
      <c r="AL147" s="104"/>
      <c r="AM147" s="105"/>
      <c r="AN147" s="106"/>
      <c r="AO147" s="112"/>
      <c r="AP147" s="118"/>
      <c r="AQ147" s="119"/>
      <c r="AR147" s="107"/>
      <c r="AS147" s="108"/>
      <c r="AT147" s="109"/>
      <c r="AU147" s="110"/>
      <c r="AV147" s="113"/>
      <c r="AW147" s="114"/>
      <c r="AX147" s="115"/>
      <c r="AY147" s="116"/>
    </row>
    <row r="148" spans="1:51" ht="39.75" customHeight="1">
      <c r="A148" s="46">
        <v>142</v>
      </c>
      <c r="B148" s="46" t="s">
        <v>166</v>
      </c>
      <c r="C148" s="100">
        <v>42474</v>
      </c>
      <c r="D148" s="46" t="s">
        <v>85</v>
      </c>
      <c r="E148" s="46" t="s">
        <v>66</v>
      </c>
      <c r="F148" s="46" t="s">
        <v>426</v>
      </c>
      <c r="G148" s="46" t="s">
        <v>423</v>
      </c>
      <c r="H148" s="100">
        <v>41180</v>
      </c>
      <c r="I148" s="46" t="s">
        <v>424</v>
      </c>
      <c r="J148" s="46" t="s">
        <v>63</v>
      </c>
      <c r="K148" s="111" t="s">
        <v>425</v>
      </c>
      <c r="L148" s="101" t="s">
        <v>76</v>
      </c>
      <c r="M148" s="89" t="s">
        <v>78</v>
      </c>
      <c r="N148" s="89">
        <v>57350</v>
      </c>
      <c r="O148" s="89" t="s">
        <v>78</v>
      </c>
      <c r="P148" s="89" t="s">
        <v>78</v>
      </c>
      <c r="Q148" s="89">
        <v>13750</v>
      </c>
      <c r="R148" s="89" t="s">
        <v>78</v>
      </c>
      <c r="S148" s="89" t="s">
        <v>78</v>
      </c>
      <c r="T148" s="89" t="s">
        <v>78</v>
      </c>
      <c r="U148" s="89">
        <v>13750</v>
      </c>
      <c r="V148" s="89" t="s">
        <v>78</v>
      </c>
      <c r="W148" s="89" t="s">
        <v>78</v>
      </c>
      <c r="X148" s="89" t="s">
        <v>78</v>
      </c>
      <c r="Y148" s="89" t="s">
        <v>78</v>
      </c>
      <c r="Z148" s="89" t="s">
        <v>78</v>
      </c>
      <c r="AA148" s="89" t="s">
        <v>78</v>
      </c>
      <c r="AB148" s="89" t="s">
        <v>78</v>
      </c>
      <c r="AC148" s="89" t="s">
        <v>78</v>
      </c>
      <c r="AD148" s="89" t="s">
        <v>78</v>
      </c>
      <c r="AE148" s="89" t="s">
        <v>78</v>
      </c>
      <c r="AF148" s="89" t="s">
        <v>78</v>
      </c>
      <c r="AG148" s="89" t="s">
        <v>78</v>
      </c>
      <c r="AH148" s="89" t="s">
        <v>78</v>
      </c>
      <c r="AI148" s="89" t="s">
        <v>78</v>
      </c>
      <c r="AJ148" s="102"/>
      <c r="AK148" s="103"/>
      <c r="AL148" s="104"/>
      <c r="AM148" s="105"/>
      <c r="AN148" s="106"/>
      <c r="AO148" s="112"/>
      <c r="AP148" s="118"/>
      <c r="AQ148" s="119"/>
      <c r="AR148" s="107"/>
      <c r="AS148" s="108"/>
      <c r="AT148" s="109"/>
      <c r="AU148" s="110"/>
      <c r="AV148" s="113"/>
      <c r="AW148" s="114"/>
      <c r="AX148" s="115"/>
      <c r="AY148" s="116"/>
    </row>
    <row r="149" spans="1:51" ht="39.75" customHeight="1">
      <c r="A149" s="46">
        <v>143</v>
      </c>
      <c r="B149" s="46" t="s">
        <v>166</v>
      </c>
      <c r="C149" s="100">
        <v>42474</v>
      </c>
      <c r="D149" s="46" t="s">
        <v>85</v>
      </c>
      <c r="E149" s="46" t="s">
        <v>66</v>
      </c>
      <c r="F149" s="46" t="s">
        <v>427</v>
      </c>
      <c r="G149" s="46" t="s">
        <v>423</v>
      </c>
      <c r="H149" s="100">
        <v>41180</v>
      </c>
      <c r="I149" s="46" t="s">
        <v>424</v>
      </c>
      <c r="J149" s="46" t="s">
        <v>63</v>
      </c>
      <c r="K149" s="111" t="s">
        <v>425</v>
      </c>
      <c r="L149" s="101" t="s">
        <v>76</v>
      </c>
      <c r="M149" s="89" t="s">
        <v>78</v>
      </c>
      <c r="N149" s="89">
        <v>106797.8</v>
      </c>
      <c r="O149" s="89" t="s">
        <v>78</v>
      </c>
      <c r="P149" s="89" t="s">
        <v>78</v>
      </c>
      <c r="Q149" s="89">
        <v>21000</v>
      </c>
      <c r="R149" s="89" t="s">
        <v>78</v>
      </c>
      <c r="S149" s="89" t="s">
        <v>78</v>
      </c>
      <c r="T149" s="89" t="s">
        <v>78</v>
      </c>
      <c r="U149" s="89">
        <v>20500</v>
      </c>
      <c r="V149" s="89" t="s">
        <v>78</v>
      </c>
      <c r="W149" s="89" t="s">
        <v>78</v>
      </c>
      <c r="X149" s="89" t="s">
        <v>78</v>
      </c>
      <c r="Y149" s="89" t="s">
        <v>78</v>
      </c>
      <c r="Z149" s="89" t="s">
        <v>78</v>
      </c>
      <c r="AA149" s="89" t="s">
        <v>78</v>
      </c>
      <c r="AB149" s="89" t="s">
        <v>78</v>
      </c>
      <c r="AC149" s="89" t="s">
        <v>78</v>
      </c>
      <c r="AD149" s="89" t="s">
        <v>78</v>
      </c>
      <c r="AE149" s="89" t="s">
        <v>78</v>
      </c>
      <c r="AF149" s="89" t="s">
        <v>78</v>
      </c>
      <c r="AG149" s="89" t="s">
        <v>78</v>
      </c>
      <c r="AH149" s="89" t="s">
        <v>78</v>
      </c>
      <c r="AI149" s="89" t="s">
        <v>78</v>
      </c>
      <c r="AJ149" s="102"/>
      <c r="AK149" s="103"/>
      <c r="AL149" s="104"/>
      <c r="AM149" s="105"/>
      <c r="AN149" s="106"/>
      <c r="AO149" s="112"/>
      <c r="AP149" s="118"/>
      <c r="AQ149" s="119"/>
      <c r="AR149" s="107"/>
      <c r="AS149" s="108"/>
      <c r="AT149" s="109"/>
      <c r="AU149" s="110"/>
      <c r="AV149" s="113"/>
      <c r="AW149" s="114"/>
      <c r="AX149" s="115"/>
      <c r="AY149" s="116"/>
    </row>
    <row r="150" spans="1:51" ht="39.75" customHeight="1">
      <c r="A150" s="46">
        <v>144</v>
      </c>
      <c r="B150" s="46" t="s">
        <v>166</v>
      </c>
      <c r="C150" s="100">
        <v>42474</v>
      </c>
      <c r="D150" s="46" t="s">
        <v>85</v>
      </c>
      <c r="E150" s="46" t="s">
        <v>66</v>
      </c>
      <c r="F150" s="46" t="s">
        <v>428</v>
      </c>
      <c r="G150" s="46" t="s">
        <v>423</v>
      </c>
      <c r="H150" s="100">
        <v>41180</v>
      </c>
      <c r="I150" s="46" t="s">
        <v>424</v>
      </c>
      <c r="J150" s="46" t="s">
        <v>63</v>
      </c>
      <c r="K150" s="111" t="s">
        <v>425</v>
      </c>
      <c r="L150" s="101" t="s">
        <v>76</v>
      </c>
      <c r="M150" s="89" t="s">
        <v>78</v>
      </c>
      <c r="N150" s="89">
        <v>17831.099999999999</v>
      </c>
      <c r="O150" s="89" t="s">
        <v>78</v>
      </c>
      <c r="P150" s="89" t="s">
        <v>78</v>
      </c>
      <c r="Q150" s="89">
        <v>4210</v>
      </c>
      <c r="R150" s="89" t="s">
        <v>78</v>
      </c>
      <c r="S150" s="89" t="s">
        <v>78</v>
      </c>
      <c r="T150" s="89" t="s">
        <v>78</v>
      </c>
      <c r="U150" s="89">
        <v>4210</v>
      </c>
      <c r="V150" s="89" t="s">
        <v>78</v>
      </c>
      <c r="W150" s="89" t="s">
        <v>78</v>
      </c>
      <c r="X150" s="89" t="s">
        <v>78</v>
      </c>
      <c r="Y150" s="89" t="s">
        <v>78</v>
      </c>
      <c r="Z150" s="89" t="s">
        <v>78</v>
      </c>
      <c r="AA150" s="89" t="s">
        <v>78</v>
      </c>
      <c r="AB150" s="89" t="s">
        <v>78</v>
      </c>
      <c r="AC150" s="89" t="s">
        <v>78</v>
      </c>
      <c r="AD150" s="89" t="s">
        <v>78</v>
      </c>
      <c r="AE150" s="89" t="s">
        <v>78</v>
      </c>
      <c r="AF150" s="89" t="s">
        <v>78</v>
      </c>
      <c r="AG150" s="89" t="s">
        <v>78</v>
      </c>
      <c r="AH150" s="89" t="s">
        <v>78</v>
      </c>
      <c r="AI150" s="89" t="s">
        <v>78</v>
      </c>
      <c r="AJ150" s="102"/>
      <c r="AK150" s="103"/>
      <c r="AL150" s="104"/>
      <c r="AM150" s="105"/>
      <c r="AN150" s="106"/>
      <c r="AO150" s="112"/>
      <c r="AP150" s="118"/>
      <c r="AQ150" s="119"/>
      <c r="AR150" s="107"/>
      <c r="AS150" s="108"/>
      <c r="AT150" s="109"/>
      <c r="AU150" s="110"/>
      <c r="AV150" s="113"/>
      <c r="AW150" s="114"/>
      <c r="AX150" s="115"/>
      <c r="AY150" s="116"/>
    </row>
    <row r="151" spans="1:51" ht="39.75" customHeight="1">
      <c r="A151" s="46">
        <v>145</v>
      </c>
      <c r="B151" s="46" t="s">
        <v>166</v>
      </c>
      <c r="C151" s="100">
        <v>42474</v>
      </c>
      <c r="D151" s="46" t="s">
        <v>85</v>
      </c>
      <c r="E151" s="46" t="s">
        <v>66</v>
      </c>
      <c r="F151" s="46" t="s">
        <v>429</v>
      </c>
      <c r="G151" s="46" t="s">
        <v>423</v>
      </c>
      <c r="H151" s="100">
        <v>41180</v>
      </c>
      <c r="I151" s="46" t="s">
        <v>424</v>
      </c>
      <c r="J151" s="46" t="s">
        <v>63</v>
      </c>
      <c r="K151" s="111" t="s">
        <v>425</v>
      </c>
      <c r="L151" s="101" t="s">
        <v>76</v>
      </c>
      <c r="M151" s="89">
        <v>12241.8</v>
      </c>
      <c r="N151" s="89">
        <v>66309</v>
      </c>
      <c r="O151" s="89">
        <v>11412.6</v>
      </c>
      <c r="P151" s="89" t="s">
        <v>78</v>
      </c>
      <c r="Q151" s="89">
        <v>14655</v>
      </c>
      <c r="R151" s="89" t="s">
        <v>78</v>
      </c>
      <c r="S151" s="89">
        <v>2400</v>
      </c>
      <c r="T151" s="89" t="s">
        <v>78</v>
      </c>
      <c r="U151" s="89">
        <v>14397.4</v>
      </c>
      <c r="V151" s="89" t="s">
        <v>78</v>
      </c>
      <c r="W151" s="89">
        <v>2400</v>
      </c>
      <c r="X151" s="89" t="s">
        <v>78</v>
      </c>
      <c r="Y151" s="89" t="s">
        <v>78</v>
      </c>
      <c r="Z151" s="89" t="s">
        <v>78</v>
      </c>
      <c r="AA151" s="89" t="s">
        <v>78</v>
      </c>
      <c r="AB151" s="89" t="s">
        <v>78</v>
      </c>
      <c r="AC151" s="89" t="s">
        <v>78</v>
      </c>
      <c r="AD151" s="89" t="s">
        <v>78</v>
      </c>
      <c r="AE151" s="89" t="s">
        <v>78</v>
      </c>
      <c r="AF151" s="89" t="s">
        <v>78</v>
      </c>
      <c r="AG151" s="89" t="s">
        <v>78</v>
      </c>
      <c r="AH151" s="89" t="s">
        <v>78</v>
      </c>
      <c r="AI151" s="89" t="s">
        <v>78</v>
      </c>
      <c r="AJ151" s="102"/>
      <c r="AK151" s="103"/>
      <c r="AL151" s="104"/>
      <c r="AM151" s="105"/>
      <c r="AN151" s="106"/>
      <c r="AO151" s="112" t="s">
        <v>113</v>
      </c>
      <c r="AP151" s="118"/>
      <c r="AQ151" s="119"/>
      <c r="AR151" s="107"/>
      <c r="AS151" s="108"/>
      <c r="AT151" s="109"/>
      <c r="AU151" s="110"/>
      <c r="AV151" s="113"/>
      <c r="AW151" s="114"/>
      <c r="AX151" s="115"/>
      <c r="AY151" s="116"/>
    </row>
    <row r="152" spans="1:51" ht="39.75" customHeight="1">
      <c r="A152" s="46">
        <v>146</v>
      </c>
      <c r="B152" s="46" t="s">
        <v>166</v>
      </c>
      <c r="C152" s="100">
        <v>42474</v>
      </c>
      <c r="D152" s="46" t="s">
        <v>85</v>
      </c>
      <c r="E152" s="46" t="s">
        <v>66</v>
      </c>
      <c r="F152" s="46" t="s">
        <v>430</v>
      </c>
      <c r="G152" s="46" t="s">
        <v>423</v>
      </c>
      <c r="H152" s="100">
        <v>41180</v>
      </c>
      <c r="I152" s="46" t="s">
        <v>424</v>
      </c>
      <c r="J152" s="46" t="s">
        <v>63</v>
      </c>
      <c r="K152" s="111" t="s">
        <v>425</v>
      </c>
      <c r="L152" s="101" t="s">
        <v>76</v>
      </c>
      <c r="M152" s="89">
        <v>259932.6</v>
      </c>
      <c r="N152" s="89">
        <f>227839.8+198504.2</f>
        <v>426344</v>
      </c>
      <c r="O152" s="89" t="s">
        <v>78</v>
      </c>
      <c r="P152" s="89" t="s">
        <v>78</v>
      </c>
      <c r="Q152" s="89">
        <v>34800.400000000001</v>
      </c>
      <c r="R152" s="89">
        <v>40600</v>
      </c>
      <c r="S152" s="89" t="s">
        <v>78</v>
      </c>
      <c r="T152" s="89" t="s">
        <v>78</v>
      </c>
      <c r="U152" s="89">
        <v>34670.6</v>
      </c>
      <c r="V152" s="89">
        <v>41000</v>
      </c>
      <c r="W152" s="89" t="s">
        <v>78</v>
      </c>
      <c r="X152" s="89" t="s">
        <v>78</v>
      </c>
      <c r="Y152" s="89" t="s">
        <v>78</v>
      </c>
      <c r="Z152" s="89" t="s">
        <v>78</v>
      </c>
      <c r="AA152" s="89" t="s">
        <v>78</v>
      </c>
      <c r="AB152" s="89" t="s">
        <v>78</v>
      </c>
      <c r="AC152" s="89" t="s">
        <v>78</v>
      </c>
      <c r="AD152" s="89" t="s">
        <v>78</v>
      </c>
      <c r="AE152" s="89" t="s">
        <v>78</v>
      </c>
      <c r="AF152" s="89" t="s">
        <v>78</v>
      </c>
      <c r="AG152" s="89" t="s">
        <v>78</v>
      </c>
      <c r="AH152" s="89" t="s">
        <v>78</v>
      </c>
      <c r="AI152" s="89" t="s">
        <v>78</v>
      </c>
      <c r="AJ152" s="102" t="s">
        <v>113</v>
      </c>
      <c r="AK152" s="103"/>
      <c r="AL152" s="104" t="s">
        <v>113</v>
      </c>
      <c r="AM152" s="105"/>
      <c r="AN152" s="106"/>
      <c r="AO152" s="112"/>
      <c r="AP152" s="118"/>
      <c r="AQ152" s="119"/>
      <c r="AR152" s="107"/>
      <c r="AS152" s="108"/>
      <c r="AT152" s="109"/>
      <c r="AU152" s="110"/>
      <c r="AV152" s="113" t="s">
        <v>113</v>
      </c>
      <c r="AW152" s="114"/>
      <c r="AX152" s="115"/>
      <c r="AY152" s="116"/>
    </row>
    <row r="153" spans="1:51" ht="39.75" customHeight="1">
      <c r="A153" s="46">
        <v>147</v>
      </c>
      <c r="B153" s="46" t="s">
        <v>166</v>
      </c>
      <c r="C153" s="100">
        <v>42474</v>
      </c>
      <c r="D153" s="46" t="s">
        <v>85</v>
      </c>
      <c r="E153" s="46" t="s">
        <v>66</v>
      </c>
      <c r="F153" s="46" t="s">
        <v>431</v>
      </c>
      <c r="G153" s="46" t="s">
        <v>423</v>
      </c>
      <c r="H153" s="100">
        <v>41180</v>
      </c>
      <c r="I153" s="46" t="s">
        <v>424</v>
      </c>
      <c r="J153" s="46" t="s">
        <v>63</v>
      </c>
      <c r="K153" s="111" t="s">
        <v>425</v>
      </c>
      <c r="L153" s="101" t="s">
        <v>76</v>
      </c>
      <c r="M153" s="89" t="s">
        <v>78</v>
      </c>
      <c r="N153" s="89">
        <f>71520.2+4700</f>
        <v>76220.2</v>
      </c>
      <c r="O153" s="89" t="s">
        <v>78</v>
      </c>
      <c r="P153" s="89" t="s">
        <v>78</v>
      </c>
      <c r="Q153" s="89">
        <v>14533</v>
      </c>
      <c r="R153" s="89">
        <v>1200</v>
      </c>
      <c r="S153" s="89" t="s">
        <v>78</v>
      </c>
      <c r="T153" s="89" t="s">
        <v>78</v>
      </c>
      <c r="U153" s="89">
        <v>14066</v>
      </c>
      <c r="V153" s="89">
        <v>1200</v>
      </c>
      <c r="W153" s="89" t="s">
        <v>78</v>
      </c>
      <c r="X153" s="89" t="s">
        <v>78</v>
      </c>
      <c r="Y153" s="89" t="s">
        <v>78</v>
      </c>
      <c r="Z153" s="89" t="s">
        <v>78</v>
      </c>
      <c r="AA153" s="89" t="s">
        <v>78</v>
      </c>
      <c r="AB153" s="89" t="s">
        <v>78</v>
      </c>
      <c r="AC153" s="89" t="s">
        <v>78</v>
      </c>
      <c r="AD153" s="89" t="s">
        <v>78</v>
      </c>
      <c r="AE153" s="89" t="s">
        <v>78</v>
      </c>
      <c r="AF153" s="89" t="s">
        <v>78</v>
      </c>
      <c r="AG153" s="89" t="s">
        <v>78</v>
      </c>
      <c r="AH153" s="89" t="s">
        <v>78</v>
      </c>
      <c r="AI153" s="89" t="s">
        <v>78</v>
      </c>
      <c r="AJ153" s="102"/>
      <c r="AK153" s="103"/>
      <c r="AL153" s="104"/>
      <c r="AM153" s="105"/>
      <c r="AN153" s="106"/>
      <c r="AO153" s="112"/>
      <c r="AP153" s="118"/>
      <c r="AQ153" s="119" t="s">
        <v>113</v>
      </c>
      <c r="AR153" s="107"/>
      <c r="AS153" s="108"/>
      <c r="AT153" s="109"/>
      <c r="AU153" s="110"/>
      <c r="AV153" s="113"/>
      <c r="AW153" s="114"/>
      <c r="AX153" s="115"/>
      <c r="AY153" s="116"/>
    </row>
    <row r="154" spans="1:51" ht="39.75" customHeight="1">
      <c r="A154" s="46">
        <v>148</v>
      </c>
      <c r="B154" s="46" t="s">
        <v>1017</v>
      </c>
      <c r="C154" s="100">
        <v>42476</v>
      </c>
      <c r="D154" s="46" t="s">
        <v>85</v>
      </c>
      <c r="E154" s="46" t="s">
        <v>66</v>
      </c>
      <c r="F154" s="46" t="s">
        <v>432</v>
      </c>
      <c r="G154" s="46" t="s">
        <v>268</v>
      </c>
      <c r="H154" s="100">
        <v>41527</v>
      </c>
      <c r="I154" s="46" t="s">
        <v>269</v>
      </c>
      <c r="J154" s="46" t="s">
        <v>270</v>
      </c>
      <c r="K154" s="111" t="s">
        <v>271</v>
      </c>
      <c r="L154" s="101" t="s">
        <v>76</v>
      </c>
      <c r="M154" s="89">
        <v>1479.1</v>
      </c>
      <c r="N154" s="89">
        <v>874563.5</v>
      </c>
      <c r="O154" s="89" t="s">
        <v>78</v>
      </c>
      <c r="P154" s="89" t="s">
        <v>78</v>
      </c>
      <c r="Q154" s="89">
        <v>104213.1</v>
      </c>
      <c r="R154" s="89" t="s">
        <v>78</v>
      </c>
      <c r="S154" s="89" t="s">
        <v>78</v>
      </c>
      <c r="T154" s="89" t="s">
        <v>78</v>
      </c>
      <c r="U154" s="89">
        <v>64213.1</v>
      </c>
      <c r="V154" s="89" t="s">
        <v>78</v>
      </c>
      <c r="W154" s="89" t="s">
        <v>78</v>
      </c>
      <c r="X154" s="89" t="s">
        <v>78</v>
      </c>
      <c r="Y154" s="89">
        <v>223890</v>
      </c>
      <c r="Z154" s="89" t="s">
        <v>78</v>
      </c>
      <c r="AA154" s="89" t="s">
        <v>78</v>
      </c>
      <c r="AB154" s="89" t="s">
        <v>78</v>
      </c>
      <c r="AC154" s="89">
        <v>223890</v>
      </c>
      <c r="AD154" s="89" t="s">
        <v>78</v>
      </c>
      <c r="AE154" s="89" t="s">
        <v>78</v>
      </c>
      <c r="AF154" s="89" t="s">
        <v>78</v>
      </c>
      <c r="AG154" s="89">
        <v>223890</v>
      </c>
      <c r="AH154" s="89" t="s">
        <v>78</v>
      </c>
      <c r="AI154" s="89" t="s">
        <v>78</v>
      </c>
      <c r="AJ154" s="102"/>
      <c r="AK154" s="103"/>
      <c r="AL154" s="104" t="s">
        <v>113</v>
      </c>
      <c r="AM154" s="105"/>
      <c r="AN154" s="106"/>
      <c r="AO154" s="112" t="s">
        <v>113</v>
      </c>
      <c r="AP154" s="118"/>
      <c r="AQ154" s="119" t="s">
        <v>113</v>
      </c>
      <c r="AR154" s="107"/>
      <c r="AS154" s="108"/>
      <c r="AT154" s="109"/>
      <c r="AU154" s="110"/>
      <c r="AV154" s="113"/>
      <c r="AW154" s="114" t="s">
        <v>113</v>
      </c>
      <c r="AX154" s="115"/>
      <c r="AY154" s="116"/>
    </row>
    <row r="155" spans="1:51" ht="39.75" customHeight="1">
      <c r="A155" s="46">
        <v>149</v>
      </c>
      <c r="B155" s="46" t="s">
        <v>1017</v>
      </c>
      <c r="C155" s="100">
        <v>42476</v>
      </c>
      <c r="D155" s="46" t="s">
        <v>85</v>
      </c>
      <c r="E155" s="46" t="s">
        <v>66</v>
      </c>
      <c r="F155" s="46" t="s">
        <v>116</v>
      </c>
      <c r="G155" s="46" t="s">
        <v>268</v>
      </c>
      <c r="H155" s="100">
        <v>41527</v>
      </c>
      <c r="I155" s="46" t="s">
        <v>269</v>
      </c>
      <c r="J155" s="46" t="s">
        <v>270</v>
      </c>
      <c r="K155" s="111" t="s">
        <v>271</v>
      </c>
      <c r="L155" s="101" t="s">
        <v>76</v>
      </c>
      <c r="M155" s="89">
        <v>163069.29999999999</v>
      </c>
      <c r="N155" s="89">
        <v>992222.8</v>
      </c>
      <c r="O155" s="89" t="s">
        <v>78</v>
      </c>
      <c r="P155" s="89" t="s">
        <v>78</v>
      </c>
      <c r="Q155" s="89">
        <v>65988.399999999994</v>
      </c>
      <c r="R155" s="89" t="s">
        <v>78</v>
      </c>
      <c r="S155" s="89" t="s">
        <v>78</v>
      </c>
      <c r="T155" s="89" t="s">
        <v>78</v>
      </c>
      <c r="U155" s="89">
        <v>93470.5</v>
      </c>
      <c r="V155" s="89" t="s">
        <v>78</v>
      </c>
      <c r="W155" s="89" t="s">
        <v>78</v>
      </c>
      <c r="X155" s="89" t="s">
        <v>78</v>
      </c>
      <c r="Y155" s="89">
        <v>242215.6</v>
      </c>
      <c r="Z155" s="89" t="s">
        <v>78</v>
      </c>
      <c r="AA155" s="89" t="s">
        <v>78</v>
      </c>
      <c r="AB155" s="89" t="s">
        <v>78</v>
      </c>
      <c r="AC155" s="89">
        <v>242215.6</v>
      </c>
      <c r="AD155" s="89" t="s">
        <v>78</v>
      </c>
      <c r="AE155" s="89" t="s">
        <v>78</v>
      </c>
      <c r="AF155" s="89" t="s">
        <v>78</v>
      </c>
      <c r="AG155" s="89">
        <v>242215.6</v>
      </c>
      <c r="AH155" s="89" t="s">
        <v>78</v>
      </c>
      <c r="AI155" s="89" t="s">
        <v>78</v>
      </c>
      <c r="AJ155" s="102" t="s">
        <v>113</v>
      </c>
      <c r="AK155" s="103"/>
      <c r="AL155" s="104"/>
      <c r="AM155" s="105" t="s">
        <v>113</v>
      </c>
      <c r="AN155" s="106"/>
      <c r="AO155" s="112" t="s">
        <v>113</v>
      </c>
      <c r="AP155" s="118" t="s">
        <v>113</v>
      </c>
      <c r="AQ155" s="119"/>
      <c r="AR155" s="107"/>
      <c r="AS155" s="108"/>
      <c r="AT155" s="109"/>
      <c r="AU155" s="110"/>
      <c r="AV155" s="113"/>
      <c r="AW155" s="114"/>
      <c r="AX155" s="115"/>
      <c r="AY155" s="116"/>
    </row>
    <row r="156" spans="1:51" ht="39.75" customHeight="1">
      <c r="A156" s="46">
        <v>150</v>
      </c>
      <c r="B156" s="46" t="s">
        <v>1017</v>
      </c>
      <c r="C156" s="100">
        <v>42476</v>
      </c>
      <c r="D156" s="46" t="s">
        <v>85</v>
      </c>
      <c r="E156" s="46" t="s">
        <v>66</v>
      </c>
      <c r="F156" s="46" t="s">
        <v>433</v>
      </c>
      <c r="G156" s="46" t="s">
        <v>268</v>
      </c>
      <c r="H156" s="100">
        <v>41527</v>
      </c>
      <c r="I156" s="46" t="s">
        <v>269</v>
      </c>
      <c r="J156" s="46" t="s">
        <v>270</v>
      </c>
      <c r="K156" s="111" t="s">
        <v>271</v>
      </c>
      <c r="L156" s="101" t="s">
        <v>76</v>
      </c>
      <c r="M156" s="89" t="s">
        <v>78</v>
      </c>
      <c r="N156" s="89">
        <v>126914.7</v>
      </c>
      <c r="O156" s="89" t="s">
        <v>78</v>
      </c>
      <c r="P156" s="89" t="s">
        <v>78</v>
      </c>
      <c r="Q156" s="89">
        <v>1141.0999999999999</v>
      </c>
      <c r="R156" s="89" t="s">
        <v>78</v>
      </c>
      <c r="S156" s="89" t="s">
        <v>78</v>
      </c>
      <c r="T156" s="89" t="s">
        <v>78</v>
      </c>
      <c r="U156" s="89">
        <v>1141.0999999999999</v>
      </c>
      <c r="V156" s="89" t="s">
        <v>78</v>
      </c>
      <c r="W156" s="89" t="s">
        <v>78</v>
      </c>
      <c r="X156" s="89" t="s">
        <v>78</v>
      </c>
      <c r="Y156" s="89">
        <v>35335.300000000003</v>
      </c>
      <c r="Z156" s="89" t="s">
        <v>78</v>
      </c>
      <c r="AA156" s="89" t="s">
        <v>78</v>
      </c>
      <c r="AB156" s="89" t="s">
        <v>78</v>
      </c>
      <c r="AC156" s="89">
        <v>35335.300000000003</v>
      </c>
      <c r="AD156" s="89" t="s">
        <v>78</v>
      </c>
      <c r="AE156" s="89" t="s">
        <v>78</v>
      </c>
      <c r="AF156" s="89" t="s">
        <v>78</v>
      </c>
      <c r="AG156" s="89">
        <v>35335.300000000003</v>
      </c>
      <c r="AH156" s="89" t="s">
        <v>78</v>
      </c>
      <c r="AI156" s="89" t="s">
        <v>78</v>
      </c>
      <c r="AJ156" s="102" t="s">
        <v>113</v>
      </c>
      <c r="AK156" s="103"/>
      <c r="AL156" s="104"/>
      <c r="AM156" s="105"/>
      <c r="AN156" s="106"/>
      <c r="AO156" s="112"/>
      <c r="AP156" s="118"/>
      <c r="AQ156" s="119"/>
      <c r="AR156" s="107" t="s">
        <v>113</v>
      </c>
      <c r="AS156" s="108"/>
      <c r="AT156" s="109"/>
      <c r="AU156" s="110"/>
      <c r="AV156" s="113"/>
      <c r="AW156" s="114"/>
      <c r="AX156" s="115"/>
      <c r="AY156" s="116"/>
    </row>
    <row r="157" spans="1:51" ht="39.75" customHeight="1">
      <c r="A157" s="46">
        <v>151</v>
      </c>
      <c r="B157" s="46" t="s">
        <v>167</v>
      </c>
      <c r="C157" s="100">
        <v>42476</v>
      </c>
      <c r="D157" s="46" t="s">
        <v>85</v>
      </c>
      <c r="E157" s="46" t="s">
        <v>66</v>
      </c>
      <c r="F157" s="46" t="s">
        <v>434</v>
      </c>
      <c r="G157" s="46" t="s">
        <v>435</v>
      </c>
      <c r="H157" s="100">
        <v>41575</v>
      </c>
      <c r="I157" s="46" t="s">
        <v>436</v>
      </c>
      <c r="J157" s="46" t="s">
        <v>108</v>
      </c>
      <c r="K157" s="111" t="s">
        <v>437</v>
      </c>
      <c r="L157" s="101" t="s">
        <v>76</v>
      </c>
      <c r="M157" s="89" t="s">
        <v>78</v>
      </c>
      <c r="N157" s="89">
        <v>371716.35</v>
      </c>
      <c r="O157" s="89" t="s">
        <v>78</v>
      </c>
      <c r="P157" s="89" t="s">
        <v>78</v>
      </c>
      <c r="Q157" s="89">
        <v>1240</v>
      </c>
      <c r="R157" s="89" t="s">
        <v>78</v>
      </c>
      <c r="S157" s="89" t="s">
        <v>78</v>
      </c>
      <c r="T157" s="89" t="s">
        <v>78</v>
      </c>
      <c r="U157" s="89">
        <v>1321</v>
      </c>
      <c r="V157" s="89" t="s">
        <v>78</v>
      </c>
      <c r="W157" s="89" t="s">
        <v>78</v>
      </c>
      <c r="X157" s="89" t="s">
        <v>78</v>
      </c>
      <c r="Y157" s="89">
        <v>43850</v>
      </c>
      <c r="Z157" s="89" t="s">
        <v>78</v>
      </c>
      <c r="AA157" s="89" t="s">
        <v>78</v>
      </c>
      <c r="AB157" s="89" t="s">
        <v>78</v>
      </c>
      <c r="AC157" s="89">
        <v>43850</v>
      </c>
      <c r="AD157" s="89" t="s">
        <v>78</v>
      </c>
      <c r="AE157" s="89" t="s">
        <v>78</v>
      </c>
      <c r="AF157" s="89" t="s">
        <v>78</v>
      </c>
      <c r="AG157" s="89">
        <v>43850</v>
      </c>
      <c r="AH157" s="89" t="s">
        <v>78</v>
      </c>
      <c r="AI157" s="89" t="s">
        <v>78</v>
      </c>
      <c r="AJ157" s="102"/>
      <c r="AK157" s="103"/>
      <c r="AL157" s="104"/>
      <c r="AM157" s="105"/>
      <c r="AN157" s="106"/>
      <c r="AO157" s="112"/>
      <c r="AP157" s="118"/>
      <c r="AQ157" s="119"/>
      <c r="AR157" s="107"/>
      <c r="AS157" s="108"/>
      <c r="AT157" s="109"/>
      <c r="AU157" s="110"/>
      <c r="AV157" s="113"/>
      <c r="AW157" s="114"/>
      <c r="AX157" s="115"/>
      <c r="AY157" s="116"/>
    </row>
    <row r="158" spans="1:51" ht="39.75" customHeight="1">
      <c r="A158" s="46">
        <v>152</v>
      </c>
      <c r="B158" s="46" t="s">
        <v>167</v>
      </c>
      <c r="C158" s="100">
        <v>42476</v>
      </c>
      <c r="D158" s="46" t="s">
        <v>85</v>
      </c>
      <c r="E158" s="46" t="s">
        <v>66</v>
      </c>
      <c r="F158" s="46" t="s">
        <v>438</v>
      </c>
      <c r="G158" s="46" t="s">
        <v>435</v>
      </c>
      <c r="H158" s="100">
        <v>41575</v>
      </c>
      <c r="I158" s="46" t="s">
        <v>436</v>
      </c>
      <c r="J158" s="46" t="s">
        <v>108</v>
      </c>
      <c r="K158" s="111" t="s">
        <v>437</v>
      </c>
      <c r="L158" s="101" t="s">
        <v>76</v>
      </c>
      <c r="M158" s="89">
        <v>892219.74500999996</v>
      </c>
      <c r="N158" s="89">
        <v>183814.81237</v>
      </c>
      <c r="O158" s="89" t="s">
        <v>78</v>
      </c>
      <c r="P158" s="89">
        <v>78996</v>
      </c>
      <c r="Q158" s="89">
        <v>19749</v>
      </c>
      <c r="R158" s="89">
        <v>840</v>
      </c>
      <c r="S158" s="89" t="s">
        <v>78</v>
      </c>
      <c r="T158" s="89">
        <v>84120</v>
      </c>
      <c r="U158" s="89">
        <v>21030</v>
      </c>
      <c r="V158" s="89">
        <v>894.5</v>
      </c>
      <c r="W158" s="89" t="s">
        <v>78</v>
      </c>
      <c r="X158" s="89">
        <v>104400</v>
      </c>
      <c r="Y158" s="89">
        <v>26100</v>
      </c>
      <c r="Z158" s="89">
        <v>1375</v>
      </c>
      <c r="AA158" s="89" t="s">
        <v>78</v>
      </c>
      <c r="AB158" s="89">
        <v>104400</v>
      </c>
      <c r="AC158" s="89">
        <v>25350</v>
      </c>
      <c r="AD158" s="89">
        <v>1500</v>
      </c>
      <c r="AE158" s="89" t="s">
        <v>78</v>
      </c>
      <c r="AF158" s="89">
        <v>113400</v>
      </c>
      <c r="AG158" s="89">
        <v>28350</v>
      </c>
      <c r="AH158" s="89">
        <v>1500</v>
      </c>
      <c r="AI158" s="89" t="s">
        <v>78</v>
      </c>
      <c r="AJ158" s="102" t="s">
        <v>113</v>
      </c>
      <c r="AK158" s="103"/>
      <c r="AL158" s="104"/>
      <c r="AM158" s="105" t="s">
        <v>113</v>
      </c>
      <c r="AN158" s="106"/>
      <c r="AO158" s="112"/>
      <c r="AP158" s="118" t="s">
        <v>113</v>
      </c>
      <c r="AQ158" s="119"/>
      <c r="AR158" s="107" t="s">
        <v>113</v>
      </c>
      <c r="AS158" s="108"/>
      <c r="AT158" s="109"/>
      <c r="AU158" s="110"/>
      <c r="AV158" s="113"/>
      <c r="AW158" s="114" t="s">
        <v>113</v>
      </c>
      <c r="AX158" s="115"/>
      <c r="AY158" s="116" t="s">
        <v>113</v>
      </c>
    </row>
    <row r="159" spans="1:51" ht="39.75" customHeight="1">
      <c r="A159" s="46">
        <v>153</v>
      </c>
      <c r="B159" s="46" t="s">
        <v>167</v>
      </c>
      <c r="C159" s="100">
        <v>42476</v>
      </c>
      <c r="D159" s="46" t="s">
        <v>85</v>
      </c>
      <c r="E159" s="46" t="s">
        <v>66</v>
      </c>
      <c r="F159" s="46" t="s">
        <v>439</v>
      </c>
      <c r="G159" s="46" t="s">
        <v>435</v>
      </c>
      <c r="H159" s="100">
        <v>41575</v>
      </c>
      <c r="I159" s="46" t="s">
        <v>436</v>
      </c>
      <c r="J159" s="46" t="s">
        <v>108</v>
      </c>
      <c r="K159" s="111" t="s">
        <v>437</v>
      </c>
      <c r="L159" s="101" t="s">
        <v>76</v>
      </c>
      <c r="M159" s="89" t="s">
        <v>78</v>
      </c>
      <c r="N159" s="89">
        <v>141248</v>
      </c>
      <c r="O159" s="89" t="s">
        <v>78</v>
      </c>
      <c r="P159" s="89" t="s">
        <v>78</v>
      </c>
      <c r="Q159" s="89">
        <v>16649</v>
      </c>
      <c r="R159" s="89" t="s">
        <v>78</v>
      </c>
      <c r="S159" s="89" t="s">
        <v>78</v>
      </c>
      <c r="T159" s="89" t="s">
        <v>78</v>
      </c>
      <c r="U159" s="89">
        <v>17730</v>
      </c>
      <c r="V159" s="89" t="s">
        <v>78</v>
      </c>
      <c r="W159" s="89" t="s">
        <v>78</v>
      </c>
      <c r="X159" s="89" t="s">
        <v>78</v>
      </c>
      <c r="Y159" s="89">
        <v>27364</v>
      </c>
      <c r="Z159" s="89" t="s">
        <v>78</v>
      </c>
      <c r="AA159" s="89" t="s">
        <v>78</v>
      </c>
      <c r="AB159" s="89" t="s">
        <v>78</v>
      </c>
      <c r="AC159" s="89">
        <v>27364</v>
      </c>
      <c r="AD159" s="89" t="s">
        <v>78</v>
      </c>
      <c r="AE159" s="89" t="s">
        <v>78</v>
      </c>
      <c r="AF159" s="89" t="s">
        <v>78</v>
      </c>
      <c r="AG159" s="89">
        <v>27364</v>
      </c>
      <c r="AH159" s="89" t="s">
        <v>78</v>
      </c>
      <c r="AI159" s="89" t="s">
        <v>78</v>
      </c>
      <c r="AJ159" s="102"/>
      <c r="AK159" s="103"/>
      <c r="AL159" s="104"/>
      <c r="AM159" s="105"/>
      <c r="AN159" s="106"/>
      <c r="AO159" s="112"/>
      <c r="AP159" s="118"/>
      <c r="AQ159" s="119"/>
      <c r="AR159" s="107"/>
      <c r="AS159" s="108"/>
      <c r="AT159" s="109"/>
      <c r="AU159" s="110"/>
      <c r="AV159" s="113"/>
      <c r="AW159" s="114"/>
      <c r="AX159" s="115"/>
      <c r="AY159" s="116"/>
    </row>
    <row r="160" spans="1:51" ht="39.75" customHeight="1">
      <c r="A160" s="46">
        <v>154</v>
      </c>
      <c r="B160" s="46" t="s">
        <v>1143</v>
      </c>
      <c r="C160" s="100">
        <v>42478</v>
      </c>
      <c r="D160" s="46" t="s">
        <v>85</v>
      </c>
      <c r="E160" s="46" t="s">
        <v>66</v>
      </c>
      <c r="F160" s="46" t="s">
        <v>1144</v>
      </c>
      <c r="G160" s="46" t="s">
        <v>1145</v>
      </c>
      <c r="H160" s="100">
        <v>41752</v>
      </c>
      <c r="I160" s="46" t="s">
        <v>1146</v>
      </c>
      <c r="J160" s="46" t="s">
        <v>1147</v>
      </c>
      <c r="K160" s="111" t="s">
        <v>1148</v>
      </c>
      <c r="L160" s="101" t="s">
        <v>76</v>
      </c>
      <c r="M160" s="89" t="s">
        <v>78</v>
      </c>
      <c r="N160" s="89">
        <v>210000</v>
      </c>
      <c r="O160" s="89" t="s">
        <v>78</v>
      </c>
      <c r="P160" s="89" t="s">
        <v>78</v>
      </c>
      <c r="Q160" s="89">
        <v>30000</v>
      </c>
      <c r="R160" s="89" t="s">
        <v>78</v>
      </c>
      <c r="S160" s="89" t="s">
        <v>78</v>
      </c>
      <c r="T160" s="89" t="s">
        <v>78</v>
      </c>
      <c r="U160" s="89">
        <v>30000</v>
      </c>
      <c r="V160" s="89" t="s">
        <v>78</v>
      </c>
      <c r="W160" s="89" t="s">
        <v>78</v>
      </c>
      <c r="X160" s="89" t="s">
        <v>78</v>
      </c>
      <c r="Y160" s="89">
        <v>30000</v>
      </c>
      <c r="Z160" s="89" t="s">
        <v>78</v>
      </c>
      <c r="AA160" s="89" t="s">
        <v>78</v>
      </c>
      <c r="AB160" s="89" t="s">
        <v>78</v>
      </c>
      <c r="AC160" s="89">
        <v>30000</v>
      </c>
      <c r="AD160" s="89" t="s">
        <v>78</v>
      </c>
      <c r="AE160" s="89" t="s">
        <v>78</v>
      </c>
      <c r="AF160" s="89" t="s">
        <v>78</v>
      </c>
      <c r="AG160" s="89">
        <v>30000</v>
      </c>
      <c r="AH160" s="89" t="s">
        <v>78</v>
      </c>
      <c r="AI160" s="89" t="s">
        <v>78</v>
      </c>
      <c r="AJ160" s="102"/>
      <c r="AK160" s="103"/>
      <c r="AL160" s="104"/>
      <c r="AM160" s="105"/>
      <c r="AN160" s="106"/>
      <c r="AO160" s="112"/>
      <c r="AP160" s="118"/>
      <c r="AQ160" s="119"/>
      <c r="AR160" s="107"/>
      <c r="AS160" s="108"/>
      <c r="AT160" s="109"/>
      <c r="AU160" s="110"/>
      <c r="AV160" s="113"/>
      <c r="AW160" s="114"/>
      <c r="AX160" s="115"/>
      <c r="AY160" s="116"/>
    </row>
    <row r="161" spans="1:51" ht="39.75" customHeight="1">
      <c r="A161" s="46">
        <v>155</v>
      </c>
      <c r="B161" s="46" t="s">
        <v>1143</v>
      </c>
      <c r="C161" s="100">
        <v>42478</v>
      </c>
      <c r="D161" s="46" t="s">
        <v>85</v>
      </c>
      <c r="E161" s="46" t="s">
        <v>66</v>
      </c>
      <c r="F161" s="46" t="s">
        <v>1149</v>
      </c>
      <c r="G161" s="46" t="s">
        <v>1145</v>
      </c>
      <c r="H161" s="100">
        <v>41752</v>
      </c>
      <c r="I161" s="46" t="s">
        <v>1146</v>
      </c>
      <c r="J161" s="46" t="s">
        <v>1147</v>
      </c>
      <c r="K161" s="111" t="s">
        <v>1148</v>
      </c>
      <c r="L161" s="101" t="s">
        <v>76</v>
      </c>
      <c r="M161" s="89" t="s">
        <v>78</v>
      </c>
      <c r="N161" s="89">
        <v>40202.099049999997</v>
      </c>
      <c r="O161" s="89" t="s">
        <v>78</v>
      </c>
      <c r="P161" s="89" t="s">
        <v>78</v>
      </c>
      <c r="Q161" s="89">
        <v>49</v>
      </c>
      <c r="R161" s="89" t="s">
        <v>78</v>
      </c>
      <c r="S161" s="89" t="s">
        <v>78</v>
      </c>
      <c r="T161" s="89" t="s">
        <v>78</v>
      </c>
      <c r="U161" s="89">
        <v>49</v>
      </c>
      <c r="V161" s="89" t="s">
        <v>78</v>
      </c>
      <c r="W161" s="89" t="s">
        <v>78</v>
      </c>
      <c r="X161" s="89" t="s">
        <v>78</v>
      </c>
      <c r="Y161" s="89">
        <v>49</v>
      </c>
      <c r="Z161" s="89" t="s">
        <v>78</v>
      </c>
      <c r="AA161" s="89" t="s">
        <v>78</v>
      </c>
      <c r="AB161" s="89" t="s">
        <v>78</v>
      </c>
      <c r="AC161" s="89">
        <v>49</v>
      </c>
      <c r="AD161" s="89" t="s">
        <v>78</v>
      </c>
      <c r="AE161" s="89" t="s">
        <v>78</v>
      </c>
      <c r="AF161" s="89" t="s">
        <v>78</v>
      </c>
      <c r="AG161" s="89">
        <v>49</v>
      </c>
      <c r="AH161" s="89" t="s">
        <v>78</v>
      </c>
      <c r="AI161" s="89" t="s">
        <v>78</v>
      </c>
      <c r="AJ161" s="102" t="s">
        <v>113</v>
      </c>
      <c r="AK161" s="103"/>
      <c r="AL161" s="104"/>
      <c r="AM161" s="105" t="s">
        <v>113</v>
      </c>
      <c r="AN161" s="106"/>
      <c r="AO161" s="112"/>
      <c r="AP161" s="118" t="s">
        <v>113</v>
      </c>
      <c r="AQ161" s="119"/>
      <c r="AR161" s="107" t="s">
        <v>113</v>
      </c>
      <c r="AS161" s="108"/>
      <c r="AT161" s="109"/>
      <c r="AU161" s="110"/>
      <c r="AV161" s="113"/>
      <c r="AW161" s="114"/>
      <c r="AX161" s="115" t="s">
        <v>113</v>
      </c>
      <c r="AY161" s="116"/>
    </row>
    <row r="162" spans="1:51" ht="39.75" customHeight="1">
      <c r="A162" s="46">
        <v>156</v>
      </c>
      <c r="B162" s="46" t="s">
        <v>1143</v>
      </c>
      <c r="C162" s="100">
        <v>42478</v>
      </c>
      <c r="D162" s="46" t="s">
        <v>85</v>
      </c>
      <c r="E162" s="46" t="s">
        <v>66</v>
      </c>
      <c r="F162" s="46" t="s">
        <v>1150</v>
      </c>
      <c r="G162" s="46" t="s">
        <v>1145</v>
      </c>
      <c r="H162" s="100">
        <v>41752</v>
      </c>
      <c r="I162" s="46" t="s">
        <v>1146</v>
      </c>
      <c r="J162" s="46" t="s">
        <v>1147</v>
      </c>
      <c r="K162" s="111" t="s">
        <v>1148</v>
      </c>
      <c r="L162" s="101" t="s">
        <v>76</v>
      </c>
      <c r="M162" s="89" t="s">
        <v>78</v>
      </c>
      <c r="N162" s="89" t="s">
        <v>1151</v>
      </c>
      <c r="O162" s="89" t="s">
        <v>78</v>
      </c>
      <c r="P162" s="89" t="s">
        <v>78</v>
      </c>
      <c r="Q162" s="89" t="s">
        <v>78</v>
      </c>
      <c r="R162" s="89" t="s">
        <v>78</v>
      </c>
      <c r="S162" s="89" t="s">
        <v>78</v>
      </c>
      <c r="T162" s="89" t="s">
        <v>78</v>
      </c>
      <c r="U162" s="89" t="s">
        <v>78</v>
      </c>
      <c r="V162" s="89" t="s">
        <v>78</v>
      </c>
      <c r="W162" s="89" t="s">
        <v>78</v>
      </c>
      <c r="X162" s="89" t="s">
        <v>78</v>
      </c>
      <c r="Y162" s="89" t="s">
        <v>78</v>
      </c>
      <c r="Z162" s="89" t="s">
        <v>78</v>
      </c>
      <c r="AA162" s="89" t="s">
        <v>78</v>
      </c>
      <c r="AB162" s="89" t="s">
        <v>78</v>
      </c>
      <c r="AC162" s="89" t="s">
        <v>78</v>
      </c>
      <c r="AD162" s="89" t="s">
        <v>78</v>
      </c>
      <c r="AE162" s="89" t="s">
        <v>78</v>
      </c>
      <c r="AF162" s="89" t="s">
        <v>78</v>
      </c>
      <c r="AG162" s="89" t="s">
        <v>78</v>
      </c>
      <c r="AH162" s="89" t="s">
        <v>78</v>
      </c>
      <c r="AI162" s="89" t="s">
        <v>78</v>
      </c>
      <c r="AJ162" s="102"/>
      <c r="AK162" s="103"/>
      <c r="AL162" s="104"/>
      <c r="AM162" s="105"/>
      <c r="AN162" s="106"/>
      <c r="AO162" s="112"/>
      <c r="AP162" s="118"/>
      <c r="AQ162" s="119"/>
      <c r="AR162" s="107"/>
      <c r="AS162" s="108"/>
      <c r="AT162" s="109"/>
      <c r="AU162" s="110"/>
      <c r="AV162" s="113"/>
      <c r="AW162" s="114"/>
      <c r="AX162" s="115"/>
      <c r="AY162" s="116"/>
    </row>
    <row r="163" spans="1:51" ht="39.75" customHeight="1">
      <c r="A163" s="46">
        <v>157</v>
      </c>
      <c r="B163" s="46" t="s">
        <v>1152</v>
      </c>
      <c r="C163" s="100">
        <v>42478</v>
      </c>
      <c r="D163" s="46" t="s">
        <v>85</v>
      </c>
      <c r="E163" s="46" t="s">
        <v>66</v>
      </c>
      <c r="F163" s="46" t="s">
        <v>1153</v>
      </c>
      <c r="G163" s="46" t="s">
        <v>1154</v>
      </c>
      <c r="H163" s="100">
        <v>41935</v>
      </c>
      <c r="I163" s="46" t="s">
        <v>1155</v>
      </c>
      <c r="J163" s="46" t="s">
        <v>56</v>
      </c>
      <c r="K163" s="111" t="s">
        <v>1156</v>
      </c>
      <c r="L163" s="101" t="s">
        <v>76</v>
      </c>
      <c r="M163" s="89" t="s">
        <v>78</v>
      </c>
      <c r="N163" s="89">
        <v>2219970.5</v>
      </c>
      <c r="O163" s="89" t="s">
        <v>78</v>
      </c>
      <c r="P163" s="89" t="s">
        <v>78</v>
      </c>
      <c r="Q163" s="89">
        <v>631572.9</v>
      </c>
      <c r="R163" s="89" t="s">
        <v>78</v>
      </c>
      <c r="S163" s="89" t="s">
        <v>78</v>
      </c>
      <c r="T163" s="89" t="s">
        <v>78</v>
      </c>
      <c r="U163" s="89">
        <v>231853.2</v>
      </c>
      <c r="V163" s="89" t="s">
        <v>78</v>
      </c>
      <c r="W163" s="89" t="s">
        <v>78</v>
      </c>
      <c r="X163" s="89" t="s">
        <v>78</v>
      </c>
      <c r="Y163" s="89">
        <v>231853.2</v>
      </c>
      <c r="Z163" s="89"/>
      <c r="AA163" s="89" t="s">
        <v>78</v>
      </c>
      <c r="AB163" s="89" t="s">
        <v>78</v>
      </c>
      <c r="AC163" s="89">
        <v>231853.2</v>
      </c>
      <c r="AD163" s="89" t="s">
        <v>78</v>
      </c>
      <c r="AE163" s="89" t="s">
        <v>78</v>
      </c>
      <c r="AF163" s="89" t="s">
        <v>78</v>
      </c>
      <c r="AG163" s="89">
        <v>231853.2</v>
      </c>
      <c r="AH163" s="89" t="s">
        <v>78</v>
      </c>
      <c r="AI163" s="89" t="s">
        <v>78</v>
      </c>
      <c r="AJ163" s="102"/>
      <c r="AK163" s="103"/>
      <c r="AL163" s="104"/>
      <c r="AM163" s="105"/>
      <c r="AN163" s="106"/>
      <c r="AO163" s="112"/>
      <c r="AP163" s="118"/>
      <c r="AQ163" s="119"/>
      <c r="AR163" s="107"/>
      <c r="AS163" s="108"/>
      <c r="AT163" s="109"/>
      <c r="AU163" s="110"/>
      <c r="AV163" s="113"/>
      <c r="AW163" s="114"/>
      <c r="AX163" s="115"/>
      <c r="AY163" s="116"/>
    </row>
    <row r="164" spans="1:51" ht="39.75" customHeight="1">
      <c r="A164" s="46">
        <v>158</v>
      </c>
      <c r="B164" s="46" t="s">
        <v>1152</v>
      </c>
      <c r="C164" s="100">
        <v>42478</v>
      </c>
      <c r="D164" s="46" t="s">
        <v>85</v>
      </c>
      <c r="E164" s="46" t="s">
        <v>66</v>
      </c>
      <c r="F164" s="46" t="s">
        <v>1157</v>
      </c>
      <c r="G164" s="46" t="s">
        <v>1154</v>
      </c>
      <c r="H164" s="100">
        <v>41935</v>
      </c>
      <c r="I164" s="46" t="s">
        <v>1155</v>
      </c>
      <c r="J164" s="46" t="s">
        <v>1134</v>
      </c>
      <c r="K164" s="111" t="s">
        <v>1156</v>
      </c>
      <c r="L164" s="101" t="s">
        <v>76</v>
      </c>
      <c r="M164" s="89" t="s">
        <v>78</v>
      </c>
      <c r="N164" s="89">
        <v>45354.6</v>
      </c>
      <c r="O164" s="89" t="s">
        <v>78</v>
      </c>
      <c r="P164" s="89" t="s">
        <v>78</v>
      </c>
      <c r="Q164" s="89">
        <v>12152.6</v>
      </c>
      <c r="R164" s="89" t="s">
        <v>78</v>
      </c>
      <c r="S164" s="89" t="s">
        <v>78</v>
      </c>
      <c r="T164" s="89" t="s">
        <v>78</v>
      </c>
      <c r="U164" s="89">
        <v>12152.6</v>
      </c>
      <c r="V164" s="89" t="s">
        <v>78</v>
      </c>
      <c r="W164" s="89" t="s">
        <v>78</v>
      </c>
      <c r="X164" s="89" t="s">
        <v>78</v>
      </c>
      <c r="Y164" s="89">
        <v>12152.6</v>
      </c>
      <c r="Z164" s="89" t="s">
        <v>78</v>
      </c>
      <c r="AA164" s="89" t="s">
        <v>78</v>
      </c>
      <c r="AB164" s="89" t="s">
        <v>78</v>
      </c>
      <c r="AC164" s="89" t="s">
        <v>78</v>
      </c>
      <c r="AD164" s="89" t="s">
        <v>78</v>
      </c>
      <c r="AE164" s="89" t="s">
        <v>78</v>
      </c>
      <c r="AF164" s="89" t="s">
        <v>78</v>
      </c>
      <c r="AG164" s="89" t="s">
        <v>78</v>
      </c>
      <c r="AH164" s="89" t="s">
        <v>78</v>
      </c>
      <c r="AI164" s="89" t="s">
        <v>78</v>
      </c>
      <c r="AJ164" s="102"/>
      <c r="AK164" s="103"/>
      <c r="AL164" s="104"/>
      <c r="AM164" s="105"/>
      <c r="AN164" s="106"/>
      <c r="AO164" s="112"/>
      <c r="AP164" s="118"/>
      <c r="AQ164" s="119"/>
      <c r="AR164" s="107"/>
      <c r="AS164" s="108"/>
      <c r="AT164" s="109"/>
      <c r="AU164" s="110"/>
      <c r="AV164" s="113"/>
      <c r="AW164" s="114"/>
      <c r="AX164" s="115"/>
      <c r="AY164" s="116"/>
    </row>
    <row r="165" spans="1:51" ht="39.75" customHeight="1">
      <c r="A165" s="46">
        <v>159</v>
      </c>
      <c r="B165" s="46" t="s">
        <v>1152</v>
      </c>
      <c r="C165" s="100">
        <v>42478</v>
      </c>
      <c r="D165" s="46" t="s">
        <v>85</v>
      </c>
      <c r="E165" s="46" t="s">
        <v>66</v>
      </c>
      <c r="F165" s="46" t="s">
        <v>1158</v>
      </c>
      <c r="G165" s="46" t="s">
        <v>1154</v>
      </c>
      <c r="H165" s="100">
        <v>41935</v>
      </c>
      <c r="I165" s="46" t="s">
        <v>1155</v>
      </c>
      <c r="J165" s="46" t="s">
        <v>56</v>
      </c>
      <c r="K165" s="111" t="s">
        <v>1156</v>
      </c>
      <c r="L165" s="101" t="s">
        <v>76</v>
      </c>
      <c r="M165" s="89">
        <v>2393759.7000000002</v>
      </c>
      <c r="N165" s="89">
        <f>779455.6+44918.3</f>
        <v>824373.9</v>
      </c>
      <c r="O165" s="89" t="s">
        <v>78</v>
      </c>
      <c r="P165" s="89">
        <v>423367.7</v>
      </c>
      <c r="Q165" s="89">
        <v>134087.1</v>
      </c>
      <c r="R165" s="89">
        <v>9451.7999999999993</v>
      </c>
      <c r="S165" s="89" t="s">
        <v>78</v>
      </c>
      <c r="T165" s="89">
        <v>423367.7</v>
      </c>
      <c r="U165" s="89">
        <v>150186.1</v>
      </c>
      <c r="V165" s="89">
        <v>7241.2</v>
      </c>
      <c r="W165" s="89" t="s">
        <v>78</v>
      </c>
      <c r="X165" s="89">
        <v>423367.7</v>
      </c>
      <c r="Y165" s="89">
        <v>150186.1</v>
      </c>
      <c r="Z165" s="89">
        <v>7241.2</v>
      </c>
      <c r="AA165" s="89" t="s">
        <v>78</v>
      </c>
      <c r="AB165" s="89">
        <v>423367.7</v>
      </c>
      <c r="AC165" s="89">
        <v>150186.1</v>
      </c>
      <c r="AD165" s="89">
        <v>7241.2</v>
      </c>
      <c r="AE165" s="89" t="s">
        <v>78</v>
      </c>
      <c r="AF165" s="89">
        <v>423367.7</v>
      </c>
      <c r="AG165" s="89">
        <v>150186.1</v>
      </c>
      <c r="AH165" s="89">
        <v>7241.2</v>
      </c>
      <c r="AI165" s="89" t="s">
        <v>78</v>
      </c>
      <c r="AJ165" s="102" t="s">
        <v>113</v>
      </c>
      <c r="AK165" s="103"/>
      <c r="AL165" s="104"/>
      <c r="AM165" s="105" t="s">
        <v>113</v>
      </c>
      <c r="AN165" s="106"/>
      <c r="AO165" s="112" t="s">
        <v>113</v>
      </c>
      <c r="AP165" s="118" t="s">
        <v>113</v>
      </c>
      <c r="AQ165" s="119"/>
      <c r="AR165" s="107" t="s">
        <v>113</v>
      </c>
      <c r="AS165" s="108"/>
      <c r="AT165" s="109"/>
      <c r="AU165" s="110"/>
      <c r="AV165" s="113"/>
      <c r="AW165" s="114"/>
      <c r="AX165" s="115"/>
      <c r="AY165" s="116"/>
    </row>
    <row r="166" spans="1:51" ht="39.75" customHeight="1">
      <c r="A166" s="46">
        <v>160</v>
      </c>
      <c r="B166" s="46" t="s">
        <v>1152</v>
      </c>
      <c r="C166" s="100">
        <v>42478</v>
      </c>
      <c r="D166" s="46" t="s">
        <v>85</v>
      </c>
      <c r="E166" s="46" t="s">
        <v>66</v>
      </c>
      <c r="F166" s="46" t="s">
        <v>1159</v>
      </c>
      <c r="G166" s="46" t="s">
        <v>1154</v>
      </c>
      <c r="H166" s="100">
        <v>41935</v>
      </c>
      <c r="I166" s="46" t="s">
        <v>1155</v>
      </c>
      <c r="J166" s="46" t="s">
        <v>1134</v>
      </c>
      <c r="K166" s="111" t="s">
        <v>1156</v>
      </c>
      <c r="L166" s="101" t="s">
        <v>76</v>
      </c>
      <c r="M166" s="89" t="s">
        <v>78</v>
      </c>
      <c r="N166" s="89">
        <v>46107.8</v>
      </c>
      <c r="O166" s="89" t="s">
        <v>78</v>
      </c>
      <c r="P166" s="89" t="s">
        <v>78</v>
      </c>
      <c r="Q166" s="89" t="s">
        <v>1160</v>
      </c>
      <c r="R166" s="89" t="s">
        <v>78</v>
      </c>
      <c r="S166" s="89" t="s">
        <v>78</v>
      </c>
      <c r="T166" s="89" t="s">
        <v>78</v>
      </c>
      <c r="U166" s="89" t="s">
        <v>1160</v>
      </c>
      <c r="V166" s="89" t="s">
        <v>78</v>
      </c>
      <c r="W166" s="89" t="s">
        <v>78</v>
      </c>
      <c r="X166" s="89" t="s">
        <v>78</v>
      </c>
      <c r="Y166" s="89" t="s">
        <v>1160</v>
      </c>
      <c r="Z166" s="89"/>
      <c r="AA166" s="89" t="s">
        <v>78</v>
      </c>
      <c r="AB166" s="89" t="s">
        <v>78</v>
      </c>
      <c r="AC166" s="89" t="s">
        <v>78</v>
      </c>
      <c r="AD166" s="89" t="s">
        <v>78</v>
      </c>
      <c r="AE166" s="89" t="s">
        <v>78</v>
      </c>
      <c r="AF166" s="89" t="s">
        <v>78</v>
      </c>
      <c r="AG166" s="89" t="s">
        <v>78</v>
      </c>
      <c r="AH166" s="89" t="s">
        <v>78</v>
      </c>
      <c r="AI166" s="89" t="s">
        <v>78</v>
      </c>
      <c r="AJ166" s="102"/>
      <c r="AK166" s="103"/>
      <c r="AL166" s="104"/>
      <c r="AM166" s="105"/>
      <c r="AN166" s="106"/>
      <c r="AO166" s="112"/>
      <c r="AP166" s="118"/>
      <c r="AQ166" s="119"/>
      <c r="AR166" s="107"/>
      <c r="AS166" s="108"/>
      <c r="AT166" s="109"/>
      <c r="AU166" s="110"/>
      <c r="AV166" s="113"/>
      <c r="AW166" s="114"/>
      <c r="AX166" s="115"/>
      <c r="AY166" s="116"/>
    </row>
    <row r="167" spans="1:51" ht="39.75" customHeight="1">
      <c r="A167" s="46">
        <v>161</v>
      </c>
      <c r="B167" s="46" t="s">
        <v>1152</v>
      </c>
      <c r="C167" s="100">
        <v>42478</v>
      </c>
      <c r="D167" s="46" t="s">
        <v>85</v>
      </c>
      <c r="E167" s="46" t="s">
        <v>66</v>
      </c>
      <c r="F167" s="46" t="s">
        <v>1161</v>
      </c>
      <c r="G167" s="46" t="s">
        <v>1154</v>
      </c>
      <c r="H167" s="100">
        <v>41935</v>
      </c>
      <c r="I167" s="46" t="s">
        <v>1155</v>
      </c>
      <c r="J167" s="46" t="s">
        <v>1162</v>
      </c>
      <c r="K167" s="111" t="s">
        <v>1156</v>
      </c>
      <c r="L167" s="101" t="s">
        <v>76</v>
      </c>
      <c r="M167" s="89" t="s">
        <v>78</v>
      </c>
      <c r="N167" s="89" t="s">
        <v>1163</v>
      </c>
      <c r="O167" s="89" t="s">
        <v>78</v>
      </c>
      <c r="P167" s="89" t="s">
        <v>78</v>
      </c>
      <c r="Q167" s="89">
        <v>7000</v>
      </c>
      <c r="R167" s="89" t="s">
        <v>78</v>
      </c>
      <c r="S167" s="89" t="s">
        <v>78</v>
      </c>
      <c r="T167" s="89" t="s">
        <v>78</v>
      </c>
      <c r="U167" s="89" t="s">
        <v>78</v>
      </c>
      <c r="V167" s="89" t="s">
        <v>78</v>
      </c>
      <c r="W167" s="89" t="s">
        <v>78</v>
      </c>
      <c r="X167" s="89" t="s">
        <v>78</v>
      </c>
      <c r="Y167" s="89"/>
      <c r="Z167" s="89"/>
      <c r="AA167" s="89" t="s">
        <v>78</v>
      </c>
      <c r="AB167" s="89" t="s">
        <v>78</v>
      </c>
      <c r="AC167" s="89" t="s">
        <v>78</v>
      </c>
      <c r="AD167" s="89" t="s">
        <v>78</v>
      </c>
      <c r="AE167" s="89" t="s">
        <v>78</v>
      </c>
      <c r="AF167" s="89" t="s">
        <v>78</v>
      </c>
      <c r="AG167" s="89" t="s">
        <v>78</v>
      </c>
      <c r="AH167" s="89" t="s">
        <v>78</v>
      </c>
      <c r="AI167" s="89" t="s">
        <v>78</v>
      </c>
      <c r="AJ167" s="102"/>
      <c r="AK167" s="103"/>
      <c r="AL167" s="104"/>
      <c r="AM167" s="105"/>
      <c r="AN167" s="106"/>
      <c r="AO167" s="112"/>
      <c r="AP167" s="118"/>
      <c r="AQ167" s="119"/>
      <c r="AR167" s="107"/>
      <c r="AS167" s="108"/>
      <c r="AT167" s="109"/>
      <c r="AU167" s="110"/>
      <c r="AV167" s="113"/>
      <c r="AW167" s="114"/>
      <c r="AX167" s="115"/>
      <c r="AY167" s="116"/>
    </row>
    <row r="168" spans="1:51" ht="39.75" customHeight="1">
      <c r="A168" s="46">
        <v>162</v>
      </c>
      <c r="B168" s="46" t="s">
        <v>1164</v>
      </c>
      <c r="C168" s="100">
        <v>42478</v>
      </c>
      <c r="D168" s="46" t="s">
        <v>85</v>
      </c>
      <c r="E168" s="46" t="s">
        <v>66</v>
      </c>
      <c r="F168" s="46" t="s">
        <v>1165</v>
      </c>
      <c r="G168" s="46" t="s">
        <v>1166</v>
      </c>
      <c r="H168" s="100">
        <v>41540</v>
      </c>
      <c r="I168" s="46" t="s">
        <v>1167</v>
      </c>
      <c r="J168" s="46" t="s">
        <v>572</v>
      </c>
      <c r="K168" s="111" t="s">
        <v>1168</v>
      </c>
      <c r="L168" s="101" t="s">
        <v>76</v>
      </c>
      <c r="M168" s="89" t="s">
        <v>78</v>
      </c>
      <c r="N168" s="89">
        <v>331487.2</v>
      </c>
      <c r="O168" s="89" t="s">
        <v>78</v>
      </c>
      <c r="P168" s="89" t="s">
        <v>78</v>
      </c>
      <c r="Q168" s="89">
        <v>130014.3</v>
      </c>
      <c r="R168" s="89" t="s">
        <v>78</v>
      </c>
      <c r="S168" s="89" t="s">
        <v>78</v>
      </c>
      <c r="T168" s="89" t="s">
        <v>78</v>
      </c>
      <c r="U168" s="89">
        <v>134026.9</v>
      </c>
      <c r="V168" s="89" t="s">
        <v>78</v>
      </c>
      <c r="W168" s="89" t="s">
        <v>78</v>
      </c>
      <c r="X168" s="89" t="s">
        <v>78</v>
      </c>
      <c r="Y168" s="89">
        <v>67446</v>
      </c>
      <c r="Z168" s="89" t="s">
        <v>78</v>
      </c>
      <c r="AA168" s="89" t="s">
        <v>78</v>
      </c>
      <c r="AB168" s="89" t="s">
        <v>78</v>
      </c>
      <c r="AC168" s="89" t="s">
        <v>78</v>
      </c>
      <c r="AD168" s="89" t="s">
        <v>78</v>
      </c>
      <c r="AE168" s="89" t="s">
        <v>78</v>
      </c>
      <c r="AF168" s="89" t="s">
        <v>78</v>
      </c>
      <c r="AG168" s="89" t="s">
        <v>78</v>
      </c>
      <c r="AH168" s="89" t="s">
        <v>78</v>
      </c>
      <c r="AI168" s="89" t="s">
        <v>78</v>
      </c>
      <c r="AJ168" s="102" t="s">
        <v>113</v>
      </c>
      <c r="AK168" s="103"/>
      <c r="AL168" s="104"/>
      <c r="AM168" s="105"/>
      <c r="AN168" s="106"/>
      <c r="AO168" s="112"/>
      <c r="AP168" s="118"/>
      <c r="AQ168" s="119"/>
      <c r="AR168" s="107"/>
      <c r="AS168" s="108"/>
      <c r="AT168" s="109"/>
      <c r="AU168" s="110"/>
      <c r="AV168" s="113"/>
      <c r="AW168" s="114" t="s">
        <v>113</v>
      </c>
      <c r="AX168" s="115"/>
      <c r="AY168" s="116"/>
    </row>
    <row r="169" spans="1:51" ht="39.75" customHeight="1">
      <c r="A169" s="46">
        <v>163</v>
      </c>
      <c r="B169" s="46" t="s">
        <v>1169</v>
      </c>
      <c r="C169" s="100">
        <v>42478</v>
      </c>
      <c r="D169" s="46" t="s">
        <v>85</v>
      </c>
      <c r="E169" s="46" t="s">
        <v>66</v>
      </c>
      <c r="F169" s="46" t="s">
        <v>123</v>
      </c>
      <c r="G169" s="46" t="s">
        <v>1170</v>
      </c>
      <c r="H169" s="100">
        <v>41547</v>
      </c>
      <c r="I169" s="46" t="s">
        <v>1171</v>
      </c>
      <c r="J169" s="46" t="s">
        <v>108</v>
      </c>
      <c r="K169" s="111" t="s">
        <v>1172</v>
      </c>
      <c r="L169" s="101" t="s">
        <v>76</v>
      </c>
      <c r="M169" s="89" t="s">
        <v>78</v>
      </c>
      <c r="N169" s="89">
        <f>242373.3+61200</f>
        <v>303573.3</v>
      </c>
      <c r="O169" s="89">
        <v>204000</v>
      </c>
      <c r="P169" s="89" t="s">
        <v>78</v>
      </c>
      <c r="Q169" s="89">
        <v>9339.2000000000007</v>
      </c>
      <c r="R169" s="89" t="s">
        <v>78</v>
      </c>
      <c r="S169" s="89" t="s">
        <v>78</v>
      </c>
      <c r="T169" s="89" t="s">
        <v>78</v>
      </c>
      <c r="U169" s="89">
        <v>8522</v>
      </c>
      <c r="V169" s="89" t="s">
        <v>78</v>
      </c>
      <c r="W169" s="89" t="s">
        <v>78</v>
      </c>
      <c r="X169" s="89" t="s">
        <v>78</v>
      </c>
      <c r="Y169" s="89">
        <v>8776.2999999999993</v>
      </c>
      <c r="Z169" s="89" t="s">
        <v>78</v>
      </c>
      <c r="AA169" s="89" t="s">
        <v>78</v>
      </c>
      <c r="AB169" s="89" t="s">
        <v>78</v>
      </c>
      <c r="AC169" s="89">
        <v>19024.2</v>
      </c>
      <c r="AD169" s="89" t="s">
        <v>78</v>
      </c>
      <c r="AE169" s="89" t="s">
        <v>78</v>
      </c>
      <c r="AF169" s="89" t="s">
        <v>78</v>
      </c>
      <c r="AG169" s="89">
        <v>25824.2</v>
      </c>
      <c r="AH169" s="89" t="s">
        <v>78</v>
      </c>
      <c r="AI169" s="89" t="s">
        <v>78</v>
      </c>
      <c r="AJ169" s="102"/>
      <c r="AK169" s="103"/>
      <c r="AL169" s="104"/>
      <c r="AM169" s="105"/>
      <c r="AN169" s="106"/>
      <c r="AO169" s="112"/>
      <c r="AP169" s="118"/>
      <c r="AQ169" s="119"/>
      <c r="AR169" s="107"/>
      <c r="AS169" s="108"/>
      <c r="AT169" s="109"/>
      <c r="AU169" s="110"/>
      <c r="AV169" s="113"/>
      <c r="AW169" s="114"/>
      <c r="AX169" s="115"/>
      <c r="AY169" s="116"/>
    </row>
    <row r="170" spans="1:51" ht="39.75" customHeight="1">
      <c r="A170" s="46">
        <v>164</v>
      </c>
      <c r="B170" s="46" t="s">
        <v>1169</v>
      </c>
      <c r="C170" s="100">
        <v>42478</v>
      </c>
      <c r="D170" s="46" t="s">
        <v>85</v>
      </c>
      <c r="E170" s="46" t="s">
        <v>66</v>
      </c>
      <c r="F170" s="46" t="s">
        <v>1173</v>
      </c>
      <c r="G170" s="46" t="s">
        <v>1170</v>
      </c>
      <c r="H170" s="100">
        <v>41547</v>
      </c>
      <c r="I170" s="46" t="s">
        <v>1171</v>
      </c>
      <c r="J170" s="46" t="s">
        <v>108</v>
      </c>
      <c r="K170" s="111" t="s">
        <v>1172</v>
      </c>
      <c r="L170" s="101" t="s">
        <v>76</v>
      </c>
      <c r="M170" s="89">
        <v>703413.8</v>
      </c>
      <c r="N170" s="89">
        <v>322489.09999999998</v>
      </c>
      <c r="O170" s="89">
        <v>2783.3</v>
      </c>
      <c r="P170" s="89">
        <v>101427.2</v>
      </c>
      <c r="Q170" s="89">
        <v>45117.3</v>
      </c>
      <c r="R170" s="89" t="s">
        <v>78</v>
      </c>
      <c r="S170" s="89">
        <v>440.2</v>
      </c>
      <c r="T170" s="89">
        <v>101371.3</v>
      </c>
      <c r="U170" s="89">
        <v>44296.800000000003</v>
      </c>
      <c r="V170" s="89" t="s">
        <v>78</v>
      </c>
      <c r="W170" s="89">
        <v>382.6</v>
      </c>
      <c r="X170" s="89">
        <v>101405.9</v>
      </c>
      <c r="Y170" s="89">
        <v>44379.6</v>
      </c>
      <c r="Z170" s="89" t="s">
        <v>78</v>
      </c>
      <c r="AA170" s="89">
        <v>418.2</v>
      </c>
      <c r="AB170" s="89">
        <v>99439.6</v>
      </c>
      <c r="AC170" s="89">
        <v>47590.3</v>
      </c>
      <c r="AD170" s="89" t="s">
        <v>78</v>
      </c>
      <c r="AE170" s="89">
        <v>452.9</v>
      </c>
      <c r="AF170" s="89">
        <v>99439.6</v>
      </c>
      <c r="AG170" s="89">
        <v>47590.3</v>
      </c>
      <c r="AH170" s="89" t="s">
        <v>78</v>
      </c>
      <c r="AI170" s="89">
        <v>452.9</v>
      </c>
      <c r="AJ170" s="102"/>
      <c r="AK170" s="103"/>
      <c r="AL170" s="104"/>
      <c r="AM170" s="105"/>
      <c r="AN170" s="106"/>
      <c r="AO170" s="112"/>
      <c r="AP170" s="118" t="s">
        <v>113</v>
      </c>
      <c r="AQ170" s="119" t="s">
        <v>113</v>
      </c>
      <c r="AR170" s="107"/>
      <c r="AS170" s="108"/>
      <c r="AT170" s="109"/>
      <c r="AU170" s="110"/>
      <c r="AV170" s="113"/>
      <c r="AW170" s="114"/>
      <c r="AX170" s="115" t="s">
        <v>113</v>
      </c>
      <c r="AY170" s="116"/>
    </row>
    <row r="171" spans="1:51" ht="39.75" customHeight="1">
      <c r="A171" s="46">
        <v>165</v>
      </c>
      <c r="B171" s="46" t="s">
        <v>1169</v>
      </c>
      <c r="C171" s="100">
        <v>42478</v>
      </c>
      <c r="D171" s="46" t="s">
        <v>85</v>
      </c>
      <c r="E171" s="46" t="s">
        <v>66</v>
      </c>
      <c r="F171" s="46" t="s">
        <v>1174</v>
      </c>
      <c r="G171" s="46" t="s">
        <v>1170</v>
      </c>
      <c r="H171" s="100">
        <v>41547</v>
      </c>
      <c r="I171" s="46" t="s">
        <v>1171</v>
      </c>
      <c r="J171" s="46" t="s">
        <v>108</v>
      </c>
      <c r="K171" s="111" t="s">
        <v>1172</v>
      </c>
      <c r="L171" s="101" t="s">
        <v>76</v>
      </c>
      <c r="M171" s="89" t="s">
        <v>78</v>
      </c>
      <c r="N171" s="89">
        <f>200480.4+15000</f>
        <v>215480.4</v>
      </c>
      <c r="O171" s="89">
        <v>49000</v>
      </c>
      <c r="P171" s="89" t="s">
        <v>78</v>
      </c>
      <c r="Q171" s="89">
        <v>27293.8</v>
      </c>
      <c r="R171" s="89">
        <v>6000</v>
      </c>
      <c r="S171" s="89">
        <v>6000</v>
      </c>
      <c r="T171" s="89" t="s">
        <v>78</v>
      </c>
      <c r="U171" s="89">
        <v>15234.8</v>
      </c>
      <c r="V171" s="89" t="s">
        <v>78</v>
      </c>
      <c r="W171" s="89">
        <v>5000</v>
      </c>
      <c r="X171" s="89" t="s">
        <v>78</v>
      </c>
      <c r="Y171" s="89">
        <v>14509.6</v>
      </c>
      <c r="Z171" s="89" t="s">
        <v>78</v>
      </c>
      <c r="AA171" s="89">
        <v>6000</v>
      </c>
      <c r="AB171" s="89" t="s">
        <v>78</v>
      </c>
      <c r="AC171" s="89">
        <v>43177.2</v>
      </c>
      <c r="AD171" s="89" t="s">
        <v>78</v>
      </c>
      <c r="AE171" s="89">
        <v>6000</v>
      </c>
      <c r="AF171" s="89" t="s">
        <v>78</v>
      </c>
      <c r="AG171" s="89">
        <v>43177.2</v>
      </c>
      <c r="AH171" s="89" t="s">
        <v>78</v>
      </c>
      <c r="AI171" s="89">
        <v>6000</v>
      </c>
      <c r="AJ171" s="102"/>
      <c r="AK171" s="103"/>
      <c r="AL171" s="104"/>
      <c r="AM171" s="105"/>
      <c r="AN171" s="106"/>
      <c r="AO171" s="112"/>
      <c r="AP171" s="118"/>
      <c r="AQ171" s="119"/>
      <c r="AR171" s="107"/>
      <c r="AS171" s="108"/>
      <c r="AT171" s="109"/>
      <c r="AU171" s="110"/>
      <c r="AV171" s="113"/>
      <c r="AW171" s="114"/>
      <c r="AX171" s="115"/>
      <c r="AY171" s="116"/>
    </row>
    <row r="172" spans="1:51" ht="39.75" customHeight="1">
      <c r="A172" s="46">
        <v>166</v>
      </c>
      <c r="B172" s="46" t="s">
        <v>1175</v>
      </c>
      <c r="C172" s="100">
        <v>42479</v>
      </c>
      <c r="D172" s="46" t="s">
        <v>85</v>
      </c>
      <c r="E172" s="46" t="s">
        <v>66</v>
      </c>
      <c r="F172" s="46" t="s">
        <v>1176</v>
      </c>
      <c r="G172" s="46" t="s">
        <v>1177</v>
      </c>
      <c r="H172" s="100">
        <v>41541</v>
      </c>
      <c r="I172" s="46" t="s">
        <v>1178</v>
      </c>
      <c r="J172" s="46" t="s">
        <v>108</v>
      </c>
      <c r="K172" s="111" t="s">
        <v>1179</v>
      </c>
      <c r="L172" s="101" t="s">
        <v>76</v>
      </c>
      <c r="M172" s="89" t="s">
        <v>78</v>
      </c>
      <c r="N172" s="89">
        <v>25442.3</v>
      </c>
      <c r="O172" s="89">
        <v>1900</v>
      </c>
      <c r="P172" s="89" t="s">
        <v>78</v>
      </c>
      <c r="Q172" s="89">
        <v>4575</v>
      </c>
      <c r="R172" s="89" t="s">
        <v>78</v>
      </c>
      <c r="S172" s="89">
        <v>300</v>
      </c>
      <c r="T172" s="89" t="s">
        <v>78</v>
      </c>
      <c r="U172" s="89">
        <v>1200</v>
      </c>
      <c r="V172" s="89" t="s">
        <v>78</v>
      </c>
      <c r="W172" s="89">
        <v>300</v>
      </c>
      <c r="X172" s="89" t="s">
        <v>78</v>
      </c>
      <c r="Y172" s="89">
        <v>1300</v>
      </c>
      <c r="Z172" s="89" t="s">
        <v>78</v>
      </c>
      <c r="AA172" s="89">
        <v>300</v>
      </c>
      <c r="AB172" s="89" t="s">
        <v>78</v>
      </c>
      <c r="AC172" s="89">
        <v>1300</v>
      </c>
      <c r="AD172" s="89" t="s">
        <v>78</v>
      </c>
      <c r="AE172" s="89">
        <v>300</v>
      </c>
      <c r="AF172" s="89" t="s">
        <v>78</v>
      </c>
      <c r="AG172" s="89">
        <v>1300</v>
      </c>
      <c r="AH172" s="89" t="s">
        <v>78</v>
      </c>
      <c r="AI172" s="89">
        <v>300</v>
      </c>
      <c r="AJ172" s="102"/>
      <c r="AK172" s="103"/>
      <c r="AL172" s="104"/>
      <c r="AM172" s="105"/>
      <c r="AN172" s="106"/>
      <c r="AO172" s="112"/>
      <c r="AP172" s="118"/>
      <c r="AQ172" s="119"/>
      <c r="AR172" s="107"/>
      <c r="AS172" s="108"/>
      <c r="AT172" s="109"/>
      <c r="AU172" s="110"/>
      <c r="AV172" s="113"/>
      <c r="AW172" s="114"/>
      <c r="AX172" s="115"/>
      <c r="AY172" s="116"/>
    </row>
    <row r="173" spans="1:51" ht="39.75" customHeight="1">
      <c r="A173" s="46">
        <v>167</v>
      </c>
      <c r="B173" s="46" t="s">
        <v>1175</v>
      </c>
      <c r="C173" s="100">
        <v>42479</v>
      </c>
      <c r="D173" s="46" t="s">
        <v>85</v>
      </c>
      <c r="E173" s="46" t="s">
        <v>66</v>
      </c>
      <c r="F173" s="46" t="s">
        <v>1180</v>
      </c>
      <c r="G173" s="46" t="s">
        <v>1177</v>
      </c>
      <c r="H173" s="100">
        <v>41541</v>
      </c>
      <c r="I173" s="46" t="s">
        <v>1178</v>
      </c>
      <c r="J173" s="46" t="s">
        <v>108</v>
      </c>
      <c r="K173" s="111" t="s">
        <v>1179</v>
      </c>
      <c r="L173" s="101" t="s">
        <v>76</v>
      </c>
      <c r="M173" s="89">
        <v>640000</v>
      </c>
      <c r="N173" s="89">
        <v>224603.09999999998</v>
      </c>
      <c r="O173" s="89">
        <v>2000</v>
      </c>
      <c r="P173" s="89" t="s">
        <v>78</v>
      </c>
      <c r="Q173" s="89">
        <v>32803.599999999999</v>
      </c>
      <c r="R173" s="89" t="s">
        <v>78</v>
      </c>
      <c r="S173" s="89">
        <v>300</v>
      </c>
      <c r="T173" s="89">
        <v>320000</v>
      </c>
      <c r="U173" s="89">
        <v>94853.4</v>
      </c>
      <c r="V173" s="89" t="s">
        <v>78</v>
      </c>
      <c r="W173" s="89">
        <v>300</v>
      </c>
      <c r="X173" s="89">
        <v>320000</v>
      </c>
      <c r="Y173" s="89">
        <v>82100</v>
      </c>
      <c r="Z173" s="89" t="s">
        <v>78</v>
      </c>
      <c r="AA173" s="89">
        <v>300</v>
      </c>
      <c r="AB173" s="89" t="s">
        <v>78</v>
      </c>
      <c r="AC173" s="89">
        <v>2100</v>
      </c>
      <c r="AD173" s="89" t="s">
        <v>78</v>
      </c>
      <c r="AE173" s="89">
        <v>300</v>
      </c>
      <c r="AF173" s="89" t="s">
        <v>78</v>
      </c>
      <c r="AG173" s="89">
        <v>2100</v>
      </c>
      <c r="AH173" s="89" t="s">
        <v>78</v>
      </c>
      <c r="AI173" s="89">
        <v>300</v>
      </c>
      <c r="AJ173" s="102"/>
      <c r="AK173" s="103"/>
      <c r="AL173" s="104"/>
      <c r="AM173" s="105"/>
      <c r="AN173" s="106"/>
      <c r="AO173" s="112"/>
      <c r="AP173" s="118"/>
      <c r="AQ173" s="119"/>
      <c r="AR173" s="107"/>
      <c r="AS173" s="108"/>
      <c r="AT173" s="109"/>
      <c r="AU173" s="110"/>
      <c r="AV173" s="113"/>
      <c r="AW173" s="114"/>
      <c r="AX173" s="115"/>
      <c r="AY173" s="116"/>
    </row>
    <row r="174" spans="1:51" ht="39.75" customHeight="1">
      <c r="A174" s="46">
        <v>168</v>
      </c>
      <c r="B174" s="46" t="s">
        <v>1175</v>
      </c>
      <c r="C174" s="100">
        <v>42479</v>
      </c>
      <c r="D174" s="46" t="s">
        <v>85</v>
      </c>
      <c r="E174" s="46" t="s">
        <v>66</v>
      </c>
      <c r="F174" s="46" t="s">
        <v>1181</v>
      </c>
      <c r="G174" s="46" t="s">
        <v>1177</v>
      </c>
      <c r="H174" s="100">
        <v>41541</v>
      </c>
      <c r="I174" s="46" t="s">
        <v>1178</v>
      </c>
      <c r="J174" s="46" t="s">
        <v>108</v>
      </c>
      <c r="K174" s="111" t="s">
        <v>1179</v>
      </c>
      <c r="L174" s="101" t="s">
        <v>76</v>
      </c>
      <c r="M174" s="89" t="s">
        <v>78</v>
      </c>
      <c r="N174" s="89">
        <v>20000</v>
      </c>
      <c r="O174" s="89" t="s">
        <v>78</v>
      </c>
      <c r="P174" s="89" t="s">
        <v>78</v>
      </c>
      <c r="Q174" s="89">
        <v>4000</v>
      </c>
      <c r="R174" s="89" t="s">
        <v>78</v>
      </c>
      <c r="S174" s="89" t="s">
        <v>78</v>
      </c>
      <c r="T174" s="89" t="s">
        <v>78</v>
      </c>
      <c r="U174" s="89">
        <v>4000</v>
      </c>
      <c r="V174" s="89" t="s">
        <v>78</v>
      </c>
      <c r="W174" s="89" t="s">
        <v>78</v>
      </c>
      <c r="X174" s="89" t="s">
        <v>78</v>
      </c>
      <c r="Y174" s="89">
        <v>4000</v>
      </c>
      <c r="Z174" s="89" t="s">
        <v>78</v>
      </c>
      <c r="AA174" s="89" t="s">
        <v>78</v>
      </c>
      <c r="AB174" s="89" t="s">
        <v>78</v>
      </c>
      <c r="AC174" s="89">
        <v>4000</v>
      </c>
      <c r="AD174" s="89" t="s">
        <v>78</v>
      </c>
      <c r="AE174" s="89" t="s">
        <v>78</v>
      </c>
      <c r="AF174" s="89" t="s">
        <v>78</v>
      </c>
      <c r="AG174" s="89">
        <v>4000</v>
      </c>
      <c r="AH174" s="89" t="s">
        <v>78</v>
      </c>
      <c r="AI174" s="89" t="s">
        <v>78</v>
      </c>
      <c r="AJ174" s="102"/>
      <c r="AK174" s="103"/>
      <c r="AL174" s="104"/>
      <c r="AM174" s="105"/>
      <c r="AN174" s="106"/>
      <c r="AO174" s="112"/>
      <c r="AP174" s="118"/>
      <c r="AQ174" s="119"/>
      <c r="AR174" s="107"/>
      <c r="AS174" s="108"/>
      <c r="AT174" s="109"/>
      <c r="AU174" s="110"/>
      <c r="AV174" s="113"/>
      <c r="AW174" s="114"/>
      <c r="AX174" s="115"/>
      <c r="AY174" s="116"/>
    </row>
    <row r="175" spans="1:51" ht="39.75" customHeight="1">
      <c r="A175" s="46">
        <v>169</v>
      </c>
      <c r="B175" s="46" t="s">
        <v>1175</v>
      </c>
      <c r="C175" s="100">
        <v>42479</v>
      </c>
      <c r="D175" s="46" t="s">
        <v>85</v>
      </c>
      <c r="E175" s="46" t="s">
        <v>66</v>
      </c>
      <c r="F175" s="46" t="s">
        <v>116</v>
      </c>
      <c r="G175" s="46" t="s">
        <v>1177</v>
      </c>
      <c r="H175" s="100">
        <v>41541</v>
      </c>
      <c r="I175" s="46" t="s">
        <v>1178</v>
      </c>
      <c r="J175" s="46" t="s">
        <v>108</v>
      </c>
      <c r="K175" s="111" t="s">
        <v>1179</v>
      </c>
      <c r="L175" s="101" t="s">
        <v>76</v>
      </c>
      <c r="M175" s="89">
        <v>900107.34299999999</v>
      </c>
      <c r="N175" s="89">
        <v>78331.320000000007</v>
      </c>
      <c r="O175" s="89">
        <v>2713</v>
      </c>
      <c r="P175" s="89">
        <v>122664</v>
      </c>
      <c r="Q175" s="89">
        <v>8756</v>
      </c>
      <c r="R175" s="89" t="s">
        <v>78</v>
      </c>
      <c r="S175" s="89">
        <v>600</v>
      </c>
      <c r="T175" s="89">
        <v>130264</v>
      </c>
      <c r="U175" s="89">
        <v>8656</v>
      </c>
      <c r="V175" s="89" t="s">
        <v>78</v>
      </c>
      <c r="W175" s="89" t="s">
        <v>78</v>
      </c>
      <c r="X175" s="89">
        <v>130264</v>
      </c>
      <c r="Y175" s="89">
        <v>8656</v>
      </c>
      <c r="Z175" s="89" t="s">
        <v>78</v>
      </c>
      <c r="AA175" s="89" t="s">
        <v>78</v>
      </c>
      <c r="AB175" s="89">
        <v>130264</v>
      </c>
      <c r="AC175" s="89">
        <v>8656</v>
      </c>
      <c r="AD175" s="89" t="s">
        <v>78</v>
      </c>
      <c r="AE175" s="89" t="s">
        <v>78</v>
      </c>
      <c r="AF175" s="89">
        <v>130264</v>
      </c>
      <c r="AG175" s="89">
        <v>8656</v>
      </c>
      <c r="AH175" s="89" t="s">
        <v>78</v>
      </c>
      <c r="AI175" s="89" t="s">
        <v>78</v>
      </c>
      <c r="AJ175" s="102"/>
      <c r="AK175" s="103"/>
      <c r="AL175" s="104"/>
      <c r="AM175" s="105" t="s">
        <v>113</v>
      </c>
      <c r="AN175" s="106"/>
      <c r="AO175" s="112"/>
      <c r="AP175" s="118"/>
      <c r="AQ175" s="119"/>
      <c r="AR175" s="107" t="s">
        <v>113</v>
      </c>
      <c r="AS175" s="108"/>
      <c r="AT175" s="109" t="s">
        <v>113</v>
      </c>
      <c r="AU175" s="110"/>
      <c r="AV175" s="113"/>
      <c r="AW175" s="114" t="s">
        <v>113</v>
      </c>
      <c r="AX175" s="115" t="s">
        <v>113</v>
      </c>
      <c r="AY175" s="116"/>
    </row>
    <row r="176" spans="1:51" ht="39.75" customHeight="1">
      <c r="A176" s="46">
        <v>170</v>
      </c>
      <c r="B176" s="46" t="s">
        <v>1182</v>
      </c>
      <c r="C176" s="100">
        <v>42479</v>
      </c>
      <c r="D176" s="46" t="s">
        <v>85</v>
      </c>
      <c r="E176" s="46" t="s">
        <v>66</v>
      </c>
      <c r="F176" s="46" t="s">
        <v>1183</v>
      </c>
      <c r="G176" s="46" t="s">
        <v>1184</v>
      </c>
      <c r="H176" s="100">
        <v>41568</v>
      </c>
      <c r="I176" s="46" t="s">
        <v>1185</v>
      </c>
      <c r="J176" s="46" t="s">
        <v>108</v>
      </c>
      <c r="K176" s="111" t="s">
        <v>1186</v>
      </c>
      <c r="L176" s="101" t="s">
        <v>76</v>
      </c>
      <c r="M176" s="89">
        <v>12000</v>
      </c>
      <c r="N176" s="89" t="s">
        <v>1187</v>
      </c>
      <c r="O176" s="89" t="s">
        <v>78</v>
      </c>
      <c r="P176" s="89" t="s">
        <v>78</v>
      </c>
      <c r="Q176" s="89" t="s">
        <v>78</v>
      </c>
      <c r="R176" s="89" t="s">
        <v>78</v>
      </c>
      <c r="S176" s="89" t="s">
        <v>78</v>
      </c>
      <c r="T176" s="89" t="s">
        <v>78</v>
      </c>
      <c r="U176" s="89" t="s">
        <v>78</v>
      </c>
      <c r="V176" s="89" t="s">
        <v>78</v>
      </c>
      <c r="W176" s="89" t="s">
        <v>78</v>
      </c>
      <c r="X176" s="89" t="s">
        <v>78</v>
      </c>
      <c r="Y176" s="89">
        <v>59077</v>
      </c>
      <c r="Z176" s="89" t="s">
        <v>78</v>
      </c>
      <c r="AA176" s="89" t="s">
        <v>78</v>
      </c>
      <c r="AB176" s="89" t="s">
        <v>78</v>
      </c>
      <c r="AC176" s="89">
        <v>61846</v>
      </c>
      <c r="AD176" s="89" t="s">
        <v>78</v>
      </c>
      <c r="AE176" s="89" t="s">
        <v>78</v>
      </c>
      <c r="AF176" s="89" t="s">
        <v>78</v>
      </c>
      <c r="AG176" s="89">
        <v>64501</v>
      </c>
      <c r="AH176" s="89" t="s">
        <v>78</v>
      </c>
      <c r="AI176" s="89" t="s">
        <v>78</v>
      </c>
      <c r="AJ176" s="102"/>
      <c r="AK176" s="103"/>
      <c r="AL176" s="104"/>
      <c r="AM176" s="105"/>
      <c r="AN176" s="106"/>
      <c r="AO176" s="112"/>
      <c r="AP176" s="118"/>
      <c r="AQ176" s="119"/>
      <c r="AR176" s="107"/>
      <c r="AS176" s="108"/>
      <c r="AT176" s="109"/>
      <c r="AU176" s="110"/>
      <c r="AV176" s="113"/>
      <c r="AW176" s="114"/>
      <c r="AX176" s="115"/>
      <c r="AY176" s="116"/>
    </row>
    <row r="177" spans="1:51" ht="39.75" customHeight="1">
      <c r="A177" s="46">
        <v>171</v>
      </c>
      <c r="B177" s="46" t="s">
        <v>1182</v>
      </c>
      <c r="C177" s="100">
        <v>42479</v>
      </c>
      <c r="D177" s="46" t="s">
        <v>85</v>
      </c>
      <c r="E177" s="46" t="s">
        <v>66</v>
      </c>
      <c r="F177" s="46" t="s">
        <v>1188</v>
      </c>
      <c r="G177" s="46" t="s">
        <v>1184</v>
      </c>
      <c r="H177" s="100">
        <v>41568</v>
      </c>
      <c r="I177" s="46" t="s">
        <v>1185</v>
      </c>
      <c r="J177" s="46" t="s">
        <v>108</v>
      </c>
      <c r="K177" s="111" t="s">
        <v>1186</v>
      </c>
      <c r="L177" s="101" t="s">
        <v>76</v>
      </c>
      <c r="M177" s="89" t="s">
        <v>1189</v>
      </c>
      <c r="N177" s="89">
        <f>347058.05518+400</f>
        <v>347458.05518000002</v>
      </c>
      <c r="O177" s="89" t="s">
        <v>78</v>
      </c>
      <c r="P177" s="89" t="s">
        <v>78</v>
      </c>
      <c r="Q177" s="89" t="s">
        <v>78</v>
      </c>
      <c r="R177" s="89" t="s">
        <v>78</v>
      </c>
      <c r="S177" s="89" t="s">
        <v>78</v>
      </c>
      <c r="T177" s="89" t="s">
        <v>78</v>
      </c>
      <c r="U177" s="89" t="s">
        <v>78</v>
      </c>
      <c r="V177" s="89" t="s">
        <v>78</v>
      </c>
      <c r="W177" s="89" t="s">
        <v>78</v>
      </c>
      <c r="X177" s="89" t="s">
        <v>78</v>
      </c>
      <c r="Y177" s="89">
        <v>93508</v>
      </c>
      <c r="Z177" s="89" t="s">
        <v>78</v>
      </c>
      <c r="AA177" s="89" t="s">
        <v>78</v>
      </c>
      <c r="AB177" s="89" t="s">
        <v>78</v>
      </c>
      <c r="AC177" s="89">
        <v>97900</v>
      </c>
      <c r="AD177" s="89" t="s">
        <v>78</v>
      </c>
      <c r="AE177" s="89" t="s">
        <v>78</v>
      </c>
      <c r="AF177" s="89" t="s">
        <v>78</v>
      </c>
      <c r="AG177" s="89">
        <v>102103</v>
      </c>
      <c r="AH177" s="89" t="s">
        <v>78</v>
      </c>
      <c r="AI177" s="89" t="s">
        <v>78</v>
      </c>
      <c r="AJ177" s="102" t="s">
        <v>113</v>
      </c>
      <c r="AK177" s="103"/>
      <c r="AL177" s="104"/>
      <c r="AM177" s="105" t="s">
        <v>113</v>
      </c>
      <c r="AN177" s="106"/>
      <c r="AO177" s="112"/>
      <c r="AP177" s="118"/>
      <c r="AQ177" s="119"/>
      <c r="AR177" s="107" t="s">
        <v>113</v>
      </c>
      <c r="AS177" s="108" t="s">
        <v>113</v>
      </c>
      <c r="AT177" s="109" t="s">
        <v>113</v>
      </c>
      <c r="AU177" s="110"/>
      <c r="AV177" s="113"/>
      <c r="AW177" s="114"/>
      <c r="AX177" s="115"/>
      <c r="AY177" s="116"/>
    </row>
    <row r="178" spans="1:51" ht="39.75" customHeight="1">
      <c r="A178" s="46">
        <v>172</v>
      </c>
      <c r="B178" s="46" t="s">
        <v>1182</v>
      </c>
      <c r="C178" s="100">
        <v>42479</v>
      </c>
      <c r="D178" s="46" t="s">
        <v>85</v>
      </c>
      <c r="E178" s="46" t="s">
        <v>66</v>
      </c>
      <c r="F178" s="46" t="s">
        <v>1190</v>
      </c>
      <c r="G178" s="46" t="s">
        <v>1184</v>
      </c>
      <c r="H178" s="100">
        <v>41568</v>
      </c>
      <c r="I178" s="46" t="s">
        <v>1185</v>
      </c>
      <c r="J178" s="46" t="s">
        <v>108</v>
      </c>
      <c r="K178" s="111" t="s">
        <v>1186</v>
      </c>
      <c r="L178" s="101" t="s">
        <v>76</v>
      </c>
      <c r="M178" s="89">
        <v>825085.24</v>
      </c>
      <c r="N178" s="89">
        <v>1064896.5079999999</v>
      </c>
      <c r="O178" s="89" t="s">
        <v>78</v>
      </c>
      <c r="P178" s="89" t="s">
        <v>78</v>
      </c>
      <c r="Q178" s="89">
        <v>28400</v>
      </c>
      <c r="R178" s="89" t="s">
        <v>78</v>
      </c>
      <c r="S178" s="89" t="s">
        <v>78</v>
      </c>
      <c r="T178" s="89" t="s">
        <v>78</v>
      </c>
      <c r="U178" s="89"/>
      <c r="V178" s="89" t="s">
        <v>78</v>
      </c>
      <c r="W178" s="89" t="s">
        <v>78</v>
      </c>
      <c r="X178" s="89" t="s">
        <v>78</v>
      </c>
      <c r="Y178" s="89">
        <v>56441.599999999999</v>
      </c>
      <c r="Z178" s="89" t="s">
        <v>78</v>
      </c>
      <c r="AA178" s="89" t="s">
        <v>78</v>
      </c>
      <c r="AB178" s="89" t="s">
        <v>78</v>
      </c>
      <c r="AC178" s="89">
        <v>70119.399999999994</v>
      </c>
      <c r="AD178" s="89" t="s">
        <v>78</v>
      </c>
      <c r="AE178" s="89" t="s">
        <v>78</v>
      </c>
      <c r="AF178" s="89" t="s">
        <v>78</v>
      </c>
      <c r="AG178" s="89">
        <v>61635.6</v>
      </c>
      <c r="AH178" s="89" t="s">
        <v>78</v>
      </c>
      <c r="AI178" s="89" t="s">
        <v>78</v>
      </c>
      <c r="AJ178" s="102"/>
      <c r="AK178" s="103"/>
      <c r="AL178" s="104"/>
      <c r="AM178" s="105"/>
      <c r="AN178" s="106"/>
      <c r="AO178" s="112" t="s">
        <v>113</v>
      </c>
      <c r="AP178" s="118" t="s">
        <v>113</v>
      </c>
      <c r="AQ178" s="119"/>
      <c r="AR178" s="107"/>
      <c r="AS178" s="108"/>
      <c r="AT178" s="109" t="s">
        <v>113</v>
      </c>
      <c r="AU178" s="110"/>
      <c r="AV178" s="113"/>
      <c r="AW178" s="114"/>
      <c r="AX178" s="115"/>
      <c r="AY178" s="116"/>
    </row>
    <row r="179" spans="1:51" ht="39.75" customHeight="1">
      <c r="A179" s="46">
        <v>173</v>
      </c>
      <c r="B179" s="46" t="s">
        <v>1182</v>
      </c>
      <c r="C179" s="100">
        <v>42479</v>
      </c>
      <c r="D179" s="46" t="s">
        <v>85</v>
      </c>
      <c r="E179" s="46" t="s">
        <v>66</v>
      </c>
      <c r="F179" s="46" t="s">
        <v>1191</v>
      </c>
      <c r="G179" s="46" t="s">
        <v>1184</v>
      </c>
      <c r="H179" s="100">
        <v>41568</v>
      </c>
      <c r="I179" s="46" t="s">
        <v>1185</v>
      </c>
      <c r="J179" s="46" t="s">
        <v>108</v>
      </c>
      <c r="K179" s="111" t="s">
        <v>1186</v>
      </c>
      <c r="L179" s="101" t="s">
        <v>76</v>
      </c>
      <c r="M179" s="89" t="s">
        <v>78</v>
      </c>
      <c r="N179" s="89">
        <v>898012.15294000006</v>
      </c>
      <c r="O179" s="89" t="s">
        <v>78</v>
      </c>
      <c r="P179" s="89" t="s">
        <v>78</v>
      </c>
      <c r="Q179" s="89">
        <v>126935.6</v>
      </c>
      <c r="R179" s="89" t="s">
        <v>78</v>
      </c>
      <c r="S179" s="89" t="s">
        <v>78</v>
      </c>
      <c r="T179" s="89" t="s">
        <v>78</v>
      </c>
      <c r="U179" s="89" t="s">
        <v>1192</v>
      </c>
      <c r="V179" s="89" t="s">
        <v>78</v>
      </c>
      <c r="W179" s="89" t="s">
        <v>78</v>
      </c>
      <c r="X179" s="89" t="s">
        <v>78</v>
      </c>
      <c r="Y179" s="89" t="s">
        <v>1193</v>
      </c>
      <c r="Z179" s="89" t="s">
        <v>78</v>
      </c>
      <c r="AA179" s="89" t="s">
        <v>78</v>
      </c>
      <c r="AB179" s="89" t="s">
        <v>78</v>
      </c>
      <c r="AC179" s="89">
        <v>129662.6</v>
      </c>
      <c r="AD179" s="89" t="s">
        <v>78</v>
      </c>
      <c r="AE179" s="89" t="s">
        <v>78</v>
      </c>
      <c r="AF179" s="89" t="s">
        <v>78</v>
      </c>
      <c r="AG179" s="89">
        <v>135238</v>
      </c>
      <c r="AH179" s="89" t="s">
        <v>78</v>
      </c>
      <c r="AI179" s="89" t="s">
        <v>78</v>
      </c>
      <c r="AJ179" s="102"/>
      <c r="AK179" s="103"/>
      <c r="AL179" s="104"/>
      <c r="AM179" s="105"/>
      <c r="AN179" s="106"/>
      <c r="AO179" s="112"/>
      <c r="AP179" s="118"/>
      <c r="AQ179" s="119"/>
      <c r="AR179" s="107"/>
      <c r="AS179" s="108"/>
      <c r="AT179" s="109"/>
      <c r="AU179" s="110"/>
      <c r="AV179" s="113"/>
      <c r="AW179" s="114"/>
      <c r="AX179" s="115"/>
      <c r="AY179" s="116"/>
    </row>
    <row r="180" spans="1:51" ht="39.75" customHeight="1">
      <c r="A180" s="46">
        <v>174</v>
      </c>
      <c r="B180" s="46" t="s">
        <v>1182</v>
      </c>
      <c r="C180" s="100">
        <v>42479</v>
      </c>
      <c r="D180" s="46" t="s">
        <v>85</v>
      </c>
      <c r="E180" s="46" t="s">
        <v>66</v>
      </c>
      <c r="F180" s="46" t="s">
        <v>1194</v>
      </c>
      <c r="G180" s="46" t="s">
        <v>1184</v>
      </c>
      <c r="H180" s="100">
        <v>41568</v>
      </c>
      <c r="I180" s="46" t="s">
        <v>1185</v>
      </c>
      <c r="J180" s="46" t="s">
        <v>108</v>
      </c>
      <c r="K180" s="111" t="s">
        <v>1186</v>
      </c>
      <c r="L180" s="101" t="s">
        <v>76</v>
      </c>
      <c r="M180" s="89" t="s">
        <v>78</v>
      </c>
      <c r="N180" s="89" t="s">
        <v>1195</v>
      </c>
      <c r="O180" s="89" t="s">
        <v>78</v>
      </c>
      <c r="P180" s="89" t="s">
        <v>78</v>
      </c>
      <c r="Q180" s="89" t="s">
        <v>78</v>
      </c>
      <c r="R180" s="89" t="s">
        <v>78</v>
      </c>
      <c r="S180" s="89" t="s">
        <v>78</v>
      </c>
      <c r="T180" s="89" t="s">
        <v>78</v>
      </c>
      <c r="U180" s="89" t="s">
        <v>78</v>
      </c>
      <c r="V180" s="89" t="s">
        <v>78</v>
      </c>
      <c r="W180" s="89" t="s">
        <v>78</v>
      </c>
      <c r="X180" s="89" t="s">
        <v>78</v>
      </c>
      <c r="Y180" s="89">
        <v>7000</v>
      </c>
      <c r="Z180" s="89" t="s">
        <v>78</v>
      </c>
      <c r="AA180" s="89" t="s">
        <v>78</v>
      </c>
      <c r="AB180" s="89" t="s">
        <v>78</v>
      </c>
      <c r="AC180" s="89">
        <v>7300</v>
      </c>
      <c r="AD180" s="89" t="s">
        <v>78</v>
      </c>
      <c r="AE180" s="89" t="s">
        <v>78</v>
      </c>
      <c r="AF180" s="89" t="s">
        <v>78</v>
      </c>
      <c r="AG180" s="89">
        <v>7600</v>
      </c>
      <c r="AH180" s="89" t="s">
        <v>78</v>
      </c>
      <c r="AI180" s="89" t="s">
        <v>78</v>
      </c>
      <c r="AJ180" s="102"/>
      <c r="AK180" s="103"/>
      <c r="AL180" s="104"/>
      <c r="AM180" s="105"/>
      <c r="AN180" s="106"/>
      <c r="AO180" s="112"/>
      <c r="AP180" s="118"/>
      <c r="AQ180" s="119"/>
      <c r="AR180" s="107"/>
      <c r="AS180" s="108"/>
      <c r="AT180" s="109"/>
      <c r="AU180" s="110"/>
      <c r="AV180" s="113"/>
      <c r="AW180" s="114"/>
      <c r="AX180" s="115"/>
      <c r="AY180" s="116"/>
    </row>
    <row r="181" spans="1:51" ht="39.75" customHeight="1">
      <c r="A181" s="46">
        <v>175</v>
      </c>
      <c r="B181" s="46" t="s">
        <v>1196</v>
      </c>
      <c r="C181" s="100">
        <v>42479</v>
      </c>
      <c r="D181" s="46" t="s">
        <v>85</v>
      </c>
      <c r="E181" s="46" t="s">
        <v>66</v>
      </c>
      <c r="F181" s="46" t="s">
        <v>1197</v>
      </c>
      <c r="G181" s="46" t="s">
        <v>1198</v>
      </c>
      <c r="H181" s="100">
        <v>41586</v>
      </c>
      <c r="I181" s="46" t="s">
        <v>1199</v>
      </c>
      <c r="J181" s="46" t="s">
        <v>108</v>
      </c>
      <c r="K181" s="111" t="s">
        <v>1200</v>
      </c>
      <c r="L181" s="101" t="s">
        <v>76</v>
      </c>
      <c r="M181" s="89" t="s">
        <v>78</v>
      </c>
      <c r="N181" s="89">
        <f>16771.6+3525</f>
        <v>20296.599999999999</v>
      </c>
      <c r="O181" s="89" t="s">
        <v>78</v>
      </c>
      <c r="P181" s="89" t="s">
        <v>78</v>
      </c>
      <c r="Q181" s="89">
        <v>1175</v>
      </c>
      <c r="R181" s="89" t="s">
        <v>78</v>
      </c>
      <c r="S181" s="89" t="s">
        <v>78</v>
      </c>
      <c r="T181" s="89" t="s">
        <v>78</v>
      </c>
      <c r="U181" s="89">
        <v>1175</v>
      </c>
      <c r="V181" s="89" t="s">
        <v>78</v>
      </c>
      <c r="W181" s="89" t="s">
        <v>78</v>
      </c>
      <c r="X181" s="89" t="s">
        <v>78</v>
      </c>
      <c r="Y181" s="89">
        <f>3525/3</f>
        <v>1175</v>
      </c>
      <c r="Z181" s="89" t="s">
        <v>78</v>
      </c>
      <c r="AA181" s="89" t="s">
        <v>78</v>
      </c>
      <c r="AB181" s="89" t="s">
        <v>78</v>
      </c>
      <c r="AC181" s="89">
        <f>3525/3</f>
        <v>1175</v>
      </c>
      <c r="AD181" s="89" t="s">
        <v>78</v>
      </c>
      <c r="AE181" s="89" t="s">
        <v>78</v>
      </c>
      <c r="AF181" s="89" t="s">
        <v>78</v>
      </c>
      <c r="AG181" s="89">
        <f>3525/3</f>
        <v>1175</v>
      </c>
      <c r="AH181" s="89" t="s">
        <v>78</v>
      </c>
      <c r="AI181" s="89" t="s">
        <v>78</v>
      </c>
      <c r="AJ181" s="102"/>
      <c r="AK181" s="103"/>
      <c r="AL181" s="104"/>
      <c r="AM181" s="105"/>
      <c r="AN181" s="106"/>
      <c r="AO181" s="112"/>
      <c r="AP181" s="118"/>
      <c r="AQ181" s="119"/>
      <c r="AR181" s="107"/>
      <c r="AS181" s="108"/>
      <c r="AT181" s="109"/>
      <c r="AU181" s="110"/>
      <c r="AV181" s="113"/>
      <c r="AW181" s="114"/>
      <c r="AX181" s="115"/>
      <c r="AY181" s="116"/>
    </row>
    <row r="182" spans="1:51" ht="39.75" customHeight="1">
      <c r="A182" s="46">
        <v>176</v>
      </c>
      <c r="B182" s="46" t="s">
        <v>1196</v>
      </c>
      <c r="C182" s="100">
        <v>42479</v>
      </c>
      <c r="D182" s="46" t="s">
        <v>85</v>
      </c>
      <c r="E182" s="46" t="s">
        <v>66</v>
      </c>
      <c r="F182" s="46" t="s">
        <v>1201</v>
      </c>
      <c r="G182" s="46" t="s">
        <v>1198</v>
      </c>
      <c r="H182" s="100">
        <v>41586</v>
      </c>
      <c r="I182" s="46" t="s">
        <v>1199</v>
      </c>
      <c r="J182" s="46" t="s">
        <v>108</v>
      </c>
      <c r="K182" s="111" t="s">
        <v>1200</v>
      </c>
      <c r="L182" s="101" t="s">
        <v>76</v>
      </c>
      <c r="M182" s="89">
        <v>527086.71030999999</v>
      </c>
      <c r="N182" s="89">
        <v>383730</v>
      </c>
      <c r="O182" s="89">
        <v>28698.1</v>
      </c>
      <c r="P182" s="89" t="s">
        <v>78</v>
      </c>
      <c r="Q182" s="89">
        <v>62900</v>
      </c>
      <c r="R182" s="89" t="s">
        <v>78</v>
      </c>
      <c r="S182" s="89" t="s">
        <v>78</v>
      </c>
      <c r="T182" s="89" t="s">
        <v>78</v>
      </c>
      <c r="U182" s="89"/>
      <c r="V182" s="89" t="s">
        <v>78</v>
      </c>
      <c r="W182" s="89" t="s">
        <v>78</v>
      </c>
      <c r="X182" s="89" t="s">
        <v>78</v>
      </c>
      <c r="Y182" s="89">
        <f xml:space="preserve"> 188700.08/3</f>
        <v>62900.026666666665</v>
      </c>
      <c r="Z182" s="89" t="s">
        <v>78</v>
      </c>
      <c r="AA182" s="89" t="s">
        <v>78</v>
      </c>
      <c r="AB182" s="89" t="s">
        <v>78</v>
      </c>
      <c r="AC182" s="89">
        <f xml:space="preserve"> 188700.08/3</f>
        <v>62900.026666666665</v>
      </c>
      <c r="AD182" s="89" t="s">
        <v>78</v>
      </c>
      <c r="AE182" s="89" t="s">
        <v>78</v>
      </c>
      <c r="AF182" s="89" t="s">
        <v>78</v>
      </c>
      <c r="AG182" s="89">
        <f xml:space="preserve"> 188700.08/3</f>
        <v>62900.026666666665</v>
      </c>
      <c r="AH182" s="89" t="s">
        <v>78</v>
      </c>
      <c r="AI182" s="89" t="s">
        <v>78</v>
      </c>
      <c r="AJ182" s="102" t="s">
        <v>113</v>
      </c>
      <c r="AK182" s="103"/>
      <c r="AL182" s="104"/>
      <c r="AM182" s="105" t="s">
        <v>113</v>
      </c>
      <c r="AN182" s="106"/>
      <c r="AO182" s="112"/>
      <c r="AP182" s="118"/>
      <c r="AQ182" s="119"/>
      <c r="AR182" s="107" t="s">
        <v>113</v>
      </c>
      <c r="AS182" s="108" t="s">
        <v>113</v>
      </c>
      <c r="AT182" s="109"/>
      <c r="AU182" s="110"/>
      <c r="AV182" s="113"/>
      <c r="AW182" s="114"/>
      <c r="AX182" s="115"/>
      <c r="AY182" s="116"/>
    </row>
    <row r="183" spans="1:51" ht="39.75" customHeight="1">
      <c r="A183" s="46">
        <v>177</v>
      </c>
      <c r="B183" s="46" t="s">
        <v>1202</v>
      </c>
      <c r="C183" s="100">
        <v>42479</v>
      </c>
      <c r="D183" s="46" t="s">
        <v>85</v>
      </c>
      <c r="E183" s="46" t="s">
        <v>66</v>
      </c>
      <c r="F183" s="46" t="s">
        <v>1203</v>
      </c>
      <c r="G183" s="46" t="s">
        <v>1204</v>
      </c>
      <c r="H183" s="100">
        <v>41603</v>
      </c>
      <c r="I183" s="46" t="s">
        <v>1205</v>
      </c>
      <c r="J183" s="46" t="s">
        <v>133</v>
      </c>
      <c r="K183" s="111" t="s">
        <v>1206</v>
      </c>
      <c r="L183" s="101" t="s">
        <v>76</v>
      </c>
      <c r="M183" s="89" t="s">
        <v>78</v>
      </c>
      <c r="N183" s="89">
        <v>39220</v>
      </c>
      <c r="O183" s="89">
        <v>6282915</v>
      </c>
      <c r="P183" s="89" t="s">
        <v>78</v>
      </c>
      <c r="Q183" s="89">
        <v>22120</v>
      </c>
      <c r="R183" s="89" t="s">
        <v>78</v>
      </c>
      <c r="S183" s="89">
        <v>1604915</v>
      </c>
      <c r="T183" s="89" t="s">
        <v>78</v>
      </c>
      <c r="U183" s="89" t="s">
        <v>78</v>
      </c>
      <c r="V183" s="89" t="s">
        <v>78</v>
      </c>
      <c r="W183" s="89" t="s">
        <v>78</v>
      </c>
      <c r="X183" s="89" t="s">
        <v>78</v>
      </c>
      <c r="Y183" s="89" t="s">
        <v>78</v>
      </c>
      <c r="Z183" s="89" t="s">
        <v>78</v>
      </c>
      <c r="AA183" s="89" t="s">
        <v>78</v>
      </c>
      <c r="AB183" s="89" t="s">
        <v>78</v>
      </c>
      <c r="AC183" s="89" t="s">
        <v>78</v>
      </c>
      <c r="AD183" s="89" t="s">
        <v>78</v>
      </c>
      <c r="AE183" s="89" t="s">
        <v>78</v>
      </c>
      <c r="AF183" s="89" t="s">
        <v>78</v>
      </c>
      <c r="AG183" s="89" t="s">
        <v>78</v>
      </c>
      <c r="AH183" s="89" t="s">
        <v>78</v>
      </c>
      <c r="AI183" s="89" t="s">
        <v>78</v>
      </c>
      <c r="AJ183" s="102"/>
      <c r="AK183" s="103"/>
      <c r="AL183" s="104"/>
      <c r="AM183" s="105"/>
      <c r="AN183" s="106"/>
      <c r="AO183" s="112"/>
      <c r="AP183" s="118"/>
      <c r="AQ183" s="119"/>
      <c r="AR183" s="107"/>
      <c r="AS183" s="108"/>
      <c r="AT183" s="109"/>
      <c r="AU183" s="110"/>
      <c r="AV183" s="113"/>
      <c r="AW183" s="114"/>
      <c r="AX183" s="115"/>
      <c r="AY183" s="116"/>
    </row>
    <row r="184" spans="1:51" ht="39.75" customHeight="1">
      <c r="A184" s="46">
        <v>178</v>
      </c>
      <c r="B184" s="46" t="s">
        <v>1202</v>
      </c>
      <c r="C184" s="100">
        <v>42479</v>
      </c>
      <c r="D184" s="46" t="s">
        <v>85</v>
      </c>
      <c r="E184" s="46" t="s">
        <v>66</v>
      </c>
      <c r="F184" s="46" t="s">
        <v>116</v>
      </c>
      <c r="G184" s="46" t="s">
        <v>1204</v>
      </c>
      <c r="H184" s="100">
        <v>41603</v>
      </c>
      <c r="I184" s="46" t="s">
        <v>1205</v>
      </c>
      <c r="J184" s="46" t="s">
        <v>133</v>
      </c>
      <c r="K184" s="111" t="s">
        <v>1206</v>
      </c>
      <c r="L184" s="101" t="s">
        <v>76</v>
      </c>
      <c r="M184" s="89">
        <v>183200</v>
      </c>
      <c r="N184" s="89">
        <v>72970</v>
      </c>
      <c r="O184" s="89" t="s">
        <v>78</v>
      </c>
      <c r="P184" s="89">
        <v>69600</v>
      </c>
      <c r="Q184" s="89">
        <v>27330</v>
      </c>
      <c r="R184" s="89" t="s">
        <v>78</v>
      </c>
      <c r="S184" s="89" t="s">
        <v>78</v>
      </c>
      <c r="T184" s="89" t="s">
        <v>78</v>
      </c>
      <c r="U184" s="89" t="s">
        <v>78</v>
      </c>
      <c r="V184" s="89" t="s">
        <v>78</v>
      </c>
      <c r="W184" s="89" t="s">
        <v>78</v>
      </c>
      <c r="X184" s="89" t="s">
        <v>78</v>
      </c>
      <c r="Y184" s="89" t="s">
        <v>78</v>
      </c>
      <c r="Z184" s="89" t="s">
        <v>78</v>
      </c>
      <c r="AA184" s="89" t="s">
        <v>78</v>
      </c>
      <c r="AB184" s="89" t="s">
        <v>78</v>
      </c>
      <c r="AC184" s="89" t="s">
        <v>78</v>
      </c>
      <c r="AD184" s="89" t="s">
        <v>78</v>
      </c>
      <c r="AE184" s="89" t="s">
        <v>78</v>
      </c>
      <c r="AF184" s="89" t="s">
        <v>78</v>
      </c>
      <c r="AG184" s="89" t="s">
        <v>78</v>
      </c>
      <c r="AH184" s="89" t="s">
        <v>78</v>
      </c>
      <c r="AI184" s="89" t="s">
        <v>78</v>
      </c>
      <c r="AJ184" s="102"/>
      <c r="AK184" s="103"/>
      <c r="AL184" s="104"/>
      <c r="AM184" s="105" t="s">
        <v>113</v>
      </c>
      <c r="AN184" s="106"/>
      <c r="AO184" s="112"/>
      <c r="AP184" s="118"/>
      <c r="AQ184" s="119"/>
      <c r="AR184" s="107"/>
      <c r="AS184" s="108" t="s">
        <v>113</v>
      </c>
      <c r="AT184" s="109"/>
      <c r="AU184" s="110"/>
      <c r="AV184" s="113"/>
      <c r="AW184" s="114"/>
      <c r="AX184" s="115" t="s">
        <v>113</v>
      </c>
      <c r="AY184" s="116"/>
    </row>
    <row r="185" spans="1:51" ht="39.75" customHeight="1">
      <c r="A185" s="46">
        <v>179</v>
      </c>
      <c r="B185" s="46" t="s">
        <v>1202</v>
      </c>
      <c r="C185" s="100">
        <v>42479</v>
      </c>
      <c r="D185" s="46" t="s">
        <v>85</v>
      </c>
      <c r="E185" s="46" t="s">
        <v>66</v>
      </c>
      <c r="F185" s="46" t="s">
        <v>127</v>
      </c>
      <c r="G185" s="46" t="s">
        <v>1204</v>
      </c>
      <c r="H185" s="100">
        <v>41603</v>
      </c>
      <c r="I185" s="46" t="s">
        <v>1205</v>
      </c>
      <c r="J185" s="46" t="s">
        <v>133</v>
      </c>
      <c r="K185" s="111" t="s">
        <v>1206</v>
      </c>
      <c r="L185" s="101" t="s">
        <v>76</v>
      </c>
      <c r="M185" s="89">
        <v>53360</v>
      </c>
      <c r="N185" s="89">
        <v>15000</v>
      </c>
      <c r="O185" s="89" t="s">
        <v>78</v>
      </c>
      <c r="P185" s="89">
        <v>41360</v>
      </c>
      <c r="Q185" s="89">
        <v>12000</v>
      </c>
      <c r="R185" s="89" t="s">
        <v>78</v>
      </c>
      <c r="S185" s="89" t="s">
        <v>78</v>
      </c>
      <c r="T185" s="89" t="s">
        <v>78</v>
      </c>
      <c r="U185" s="89" t="s">
        <v>78</v>
      </c>
      <c r="V185" s="89" t="s">
        <v>78</v>
      </c>
      <c r="W185" s="89" t="s">
        <v>78</v>
      </c>
      <c r="X185" s="89" t="s">
        <v>78</v>
      </c>
      <c r="Y185" s="89" t="s">
        <v>78</v>
      </c>
      <c r="Z185" s="89" t="s">
        <v>78</v>
      </c>
      <c r="AA185" s="89" t="s">
        <v>78</v>
      </c>
      <c r="AB185" s="89" t="s">
        <v>78</v>
      </c>
      <c r="AC185" s="89" t="s">
        <v>78</v>
      </c>
      <c r="AD185" s="89" t="s">
        <v>78</v>
      </c>
      <c r="AE185" s="89" t="s">
        <v>78</v>
      </c>
      <c r="AF185" s="89" t="s">
        <v>78</v>
      </c>
      <c r="AG185" s="89" t="s">
        <v>78</v>
      </c>
      <c r="AH185" s="89" t="s">
        <v>78</v>
      </c>
      <c r="AI185" s="89" t="s">
        <v>78</v>
      </c>
      <c r="AJ185" s="102"/>
      <c r="AK185" s="103"/>
      <c r="AL185" s="104"/>
      <c r="AM185" s="105"/>
      <c r="AN185" s="106"/>
      <c r="AO185" s="112"/>
      <c r="AP185" s="118"/>
      <c r="AQ185" s="119"/>
      <c r="AR185" s="107"/>
      <c r="AS185" s="108"/>
      <c r="AT185" s="109" t="s">
        <v>113</v>
      </c>
      <c r="AU185" s="110"/>
      <c r="AV185" s="113"/>
      <c r="AW185" s="114"/>
      <c r="AX185" s="115"/>
      <c r="AY185" s="116"/>
    </row>
    <row r="186" spans="1:51" ht="39.75" customHeight="1">
      <c r="A186" s="46">
        <v>180</v>
      </c>
      <c r="B186" s="46" t="s">
        <v>1202</v>
      </c>
      <c r="C186" s="100">
        <v>42479</v>
      </c>
      <c r="D186" s="46" t="s">
        <v>85</v>
      </c>
      <c r="E186" s="46" t="s">
        <v>66</v>
      </c>
      <c r="F186" s="46" t="s">
        <v>1207</v>
      </c>
      <c r="G186" s="46" t="s">
        <v>1204</v>
      </c>
      <c r="H186" s="100">
        <v>41603</v>
      </c>
      <c r="I186" s="46" t="s">
        <v>1205</v>
      </c>
      <c r="J186" s="46" t="s">
        <v>133</v>
      </c>
      <c r="K186" s="111" t="s">
        <v>1206</v>
      </c>
      <c r="L186" s="101" t="s">
        <v>76</v>
      </c>
      <c r="M186" s="89" t="s">
        <v>78</v>
      </c>
      <c r="N186" s="89">
        <v>2000</v>
      </c>
      <c r="O186" s="89" t="s">
        <v>78</v>
      </c>
      <c r="P186" s="89" t="s">
        <v>78</v>
      </c>
      <c r="Q186" s="89">
        <v>1000</v>
      </c>
      <c r="R186" s="89" t="s">
        <v>78</v>
      </c>
      <c r="S186" s="89" t="s">
        <v>78</v>
      </c>
      <c r="T186" s="89" t="s">
        <v>78</v>
      </c>
      <c r="U186" s="89" t="s">
        <v>78</v>
      </c>
      <c r="V186" s="89" t="s">
        <v>78</v>
      </c>
      <c r="W186" s="89" t="s">
        <v>78</v>
      </c>
      <c r="X186" s="89" t="s">
        <v>78</v>
      </c>
      <c r="Y186" s="89" t="s">
        <v>78</v>
      </c>
      <c r="Z186" s="89" t="s">
        <v>78</v>
      </c>
      <c r="AA186" s="89" t="s">
        <v>78</v>
      </c>
      <c r="AB186" s="89" t="s">
        <v>78</v>
      </c>
      <c r="AC186" s="89" t="s">
        <v>78</v>
      </c>
      <c r="AD186" s="89" t="s">
        <v>78</v>
      </c>
      <c r="AE186" s="89" t="s">
        <v>78</v>
      </c>
      <c r="AF186" s="89" t="s">
        <v>78</v>
      </c>
      <c r="AG186" s="89" t="s">
        <v>78</v>
      </c>
      <c r="AH186" s="89" t="s">
        <v>78</v>
      </c>
      <c r="AI186" s="89" t="s">
        <v>78</v>
      </c>
      <c r="AJ186" s="102" t="s">
        <v>113</v>
      </c>
      <c r="AK186" s="103"/>
      <c r="AL186" s="104"/>
      <c r="AM186" s="105"/>
      <c r="AN186" s="106"/>
      <c r="AO186" s="112"/>
      <c r="AP186" s="118"/>
      <c r="AQ186" s="119"/>
      <c r="AR186" s="107"/>
      <c r="AS186" s="108"/>
      <c r="AT186" s="109"/>
      <c r="AU186" s="110"/>
      <c r="AV186" s="113"/>
      <c r="AW186" s="114" t="s">
        <v>113</v>
      </c>
      <c r="AX186" s="115"/>
      <c r="AY186" s="116"/>
    </row>
    <row r="187" spans="1:51" ht="39.75" customHeight="1">
      <c r="A187" s="46">
        <v>181</v>
      </c>
      <c r="B187" s="46" t="s">
        <v>1202</v>
      </c>
      <c r="C187" s="100">
        <v>42479</v>
      </c>
      <c r="D187" s="46" t="s">
        <v>85</v>
      </c>
      <c r="E187" s="46" t="s">
        <v>66</v>
      </c>
      <c r="F187" s="46" t="s">
        <v>1208</v>
      </c>
      <c r="G187" s="46" t="s">
        <v>1204</v>
      </c>
      <c r="H187" s="100">
        <v>41603</v>
      </c>
      <c r="I187" s="46" t="s">
        <v>1205</v>
      </c>
      <c r="J187" s="46" t="s">
        <v>133</v>
      </c>
      <c r="K187" s="111" t="s">
        <v>1206</v>
      </c>
      <c r="L187" s="101" t="s">
        <v>76</v>
      </c>
      <c r="M187" s="89" t="s">
        <v>78</v>
      </c>
      <c r="N187" s="89">
        <v>14190</v>
      </c>
      <c r="O187" s="89" t="s">
        <v>78</v>
      </c>
      <c r="P187" s="89" t="s">
        <v>78</v>
      </c>
      <c r="Q187" s="89">
        <v>5870</v>
      </c>
      <c r="R187" s="89" t="s">
        <v>78</v>
      </c>
      <c r="S187" s="89" t="s">
        <v>78</v>
      </c>
      <c r="T187" s="89" t="s">
        <v>78</v>
      </c>
      <c r="U187" s="89" t="s">
        <v>78</v>
      </c>
      <c r="V187" s="89" t="s">
        <v>78</v>
      </c>
      <c r="W187" s="89" t="s">
        <v>78</v>
      </c>
      <c r="X187" s="89" t="s">
        <v>78</v>
      </c>
      <c r="Y187" s="89" t="s">
        <v>78</v>
      </c>
      <c r="Z187" s="89" t="s">
        <v>78</v>
      </c>
      <c r="AA187" s="89" t="s">
        <v>78</v>
      </c>
      <c r="AB187" s="89" t="s">
        <v>78</v>
      </c>
      <c r="AC187" s="89" t="s">
        <v>78</v>
      </c>
      <c r="AD187" s="89" t="s">
        <v>78</v>
      </c>
      <c r="AE187" s="89" t="s">
        <v>78</v>
      </c>
      <c r="AF187" s="89" t="s">
        <v>78</v>
      </c>
      <c r="AG187" s="89" t="s">
        <v>78</v>
      </c>
      <c r="AH187" s="89" t="s">
        <v>78</v>
      </c>
      <c r="AI187" s="89" t="s">
        <v>78</v>
      </c>
      <c r="AJ187" s="102"/>
      <c r="AK187" s="103"/>
      <c r="AL187" s="104"/>
      <c r="AM187" s="105"/>
      <c r="AN187" s="106"/>
      <c r="AO187" s="112"/>
      <c r="AP187" s="118"/>
      <c r="AQ187" s="119"/>
      <c r="AR187" s="107"/>
      <c r="AS187" s="108"/>
      <c r="AT187" s="109"/>
      <c r="AU187" s="110"/>
      <c r="AV187" s="113"/>
      <c r="AW187" s="114"/>
      <c r="AX187" s="115"/>
      <c r="AY187" s="116"/>
    </row>
    <row r="188" spans="1:51" ht="39.75" customHeight="1">
      <c r="A188" s="46">
        <v>182</v>
      </c>
      <c r="B188" s="46" t="s">
        <v>1209</v>
      </c>
      <c r="C188" s="100">
        <v>42479</v>
      </c>
      <c r="D188" s="46" t="s">
        <v>85</v>
      </c>
      <c r="E188" s="46" t="s">
        <v>112</v>
      </c>
      <c r="F188" s="46" t="s">
        <v>1210</v>
      </c>
      <c r="G188" s="46" t="s">
        <v>1211</v>
      </c>
      <c r="H188" s="100">
        <v>41995</v>
      </c>
      <c r="I188" s="46" t="s">
        <v>1212</v>
      </c>
      <c r="J188" s="46" t="s">
        <v>56</v>
      </c>
      <c r="K188" s="111" t="s">
        <v>1213</v>
      </c>
      <c r="L188" s="101" t="s">
        <v>76</v>
      </c>
      <c r="M188" s="89" t="s">
        <v>1214</v>
      </c>
      <c r="N188" s="89">
        <v>1008409.65</v>
      </c>
      <c r="O188" s="89" t="s">
        <v>78</v>
      </c>
      <c r="P188" s="89" t="s">
        <v>78</v>
      </c>
      <c r="Q188" s="89">
        <v>173959</v>
      </c>
      <c r="R188" s="89" t="s">
        <v>78</v>
      </c>
      <c r="S188" s="89" t="s">
        <v>78</v>
      </c>
      <c r="T188" s="89" t="s">
        <v>78</v>
      </c>
      <c r="U188" s="89">
        <v>164578</v>
      </c>
      <c r="V188" s="89" t="s">
        <v>78</v>
      </c>
      <c r="W188" s="89" t="s">
        <v>78</v>
      </c>
      <c r="X188" s="89" t="s">
        <v>78</v>
      </c>
      <c r="Y188" s="89" t="s">
        <v>1215</v>
      </c>
      <c r="Z188" s="89" t="s">
        <v>78</v>
      </c>
      <c r="AA188" s="89" t="s">
        <v>78</v>
      </c>
      <c r="AB188" s="89" t="s">
        <v>78</v>
      </c>
      <c r="AC188" s="89" t="s">
        <v>1215</v>
      </c>
      <c r="AD188" s="89" t="s">
        <v>78</v>
      </c>
      <c r="AE188" s="89" t="s">
        <v>78</v>
      </c>
      <c r="AF188" s="89" t="s">
        <v>78</v>
      </c>
      <c r="AG188" s="89" t="s">
        <v>1215</v>
      </c>
      <c r="AH188" s="89" t="s">
        <v>78</v>
      </c>
      <c r="AI188" s="89" t="s">
        <v>78</v>
      </c>
      <c r="AJ188" s="102" t="s">
        <v>113</v>
      </c>
      <c r="AK188" s="103"/>
      <c r="AL188" s="104"/>
      <c r="AM188" s="105" t="s">
        <v>113</v>
      </c>
      <c r="AN188" s="106"/>
      <c r="AO188" s="112"/>
      <c r="AP188" s="118"/>
      <c r="AQ188" s="119"/>
      <c r="AR188" s="107"/>
      <c r="AS188" s="108"/>
      <c r="AT188" s="109"/>
      <c r="AU188" s="110"/>
      <c r="AV188" s="113"/>
      <c r="AW188" s="114"/>
      <c r="AX188" s="115"/>
      <c r="AY188" s="116"/>
    </row>
    <row r="189" spans="1:51" ht="39.75" customHeight="1">
      <c r="A189" s="46">
        <v>183</v>
      </c>
      <c r="B189" s="46" t="s">
        <v>1209</v>
      </c>
      <c r="C189" s="100">
        <v>42479</v>
      </c>
      <c r="D189" s="46" t="s">
        <v>85</v>
      </c>
      <c r="E189" s="46" t="s">
        <v>112</v>
      </c>
      <c r="F189" s="46" t="s">
        <v>1216</v>
      </c>
      <c r="G189" s="46" t="s">
        <v>1217</v>
      </c>
      <c r="H189" s="100">
        <v>41995</v>
      </c>
      <c r="I189" s="46" t="s">
        <v>1212</v>
      </c>
      <c r="J189" s="46" t="s">
        <v>56</v>
      </c>
      <c r="K189" s="111" t="s">
        <v>1218</v>
      </c>
      <c r="L189" s="101" t="s">
        <v>76</v>
      </c>
      <c r="M189" s="89" t="s">
        <v>78</v>
      </c>
      <c r="N189" s="89">
        <v>2121500</v>
      </c>
      <c r="O189" s="89" t="s">
        <v>78</v>
      </c>
      <c r="P189" s="89" t="s">
        <v>78</v>
      </c>
      <c r="Q189" s="89">
        <v>290146</v>
      </c>
      <c r="R189" s="89" t="s">
        <v>78</v>
      </c>
      <c r="S189" s="89" t="s">
        <v>78</v>
      </c>
      <c r="T189" s="89" t="s">
        <v>78</v>
      </c>
      <c r="U189" s="89">
        <v>290146</v>
      </c>
      <c r="V189" s="89" t="s">
        <v>78</v>
      </c>
      <c r="W189" s="89" t="s">
        <v>78</v>
      </c>
      <c r="X189" s="89" t="s">
        <v>78</v>
      </c>
      <c r="Y189" s="89">
        <v>291335</v>
      </c>
      <c r="Z189" s="89" t="s">
        <v>78</v>
      </c>
      <c r="AA189" s="89" t="s">
        <v>78</v>
      </c>
      <c r="AB189" s="89" t="s">
        <v>78</v>
      </c>
      <c r="AC189" s="89">
        <v>291335</v>
      </c>
      <c r="AD189" s="89" t="s">
        <v>78</v>
      </c>
      <c r="AE189" s="89" t="s">
        <v>78</v>
      </c>
      <c r="AF189" s="89" t="s">
        <v>78</v>
      </c>
      <c r="AG189" s="89">
        <v>291335</v>
      </c>
      <c r="AH189" s="89" t="s">
        <v>78</v>
      </c>
      <c r="AI189" s="89" t="s">
        <v>78</v>
      </c>
      <c r="AJ189" s="102" t="s">
        <v>113</v>
      </c>
      <c r="AK189" s="103"/>
      <c r="AL189" s="104"/>
      <c r="AM189" s="105"/>
      <c r="AN189" s="106"/>
      <c r="AO189" s="112"/>
      <c r="AP189" s="118"/>
      <c r="AQ189" s="119"/>
      <c r="AR189" s="107"/>
      <c r="AS189" s="108"/>
      <c r="AT189" s="109"/>
      <c r="AU189" s="110"/>
      <c r="AV189" s="113"/>
      <c r="AW189" s="114"/>
      <c r="AX189" s="115"/>
      <c r="AY189" s="116"/>
    </row>
    <row r="190" spans="1:51" ht="39.75" customHeight="1">
      <c r="A190" s="46">
        <v>184</v>
      </c>
      <c r="B190" s="46" t="s">
        <v>1209</v>
      </c>
      <c r="C190" s="100">
        <v>42479</v>
      </c>
      <c r="D190" s="46" t="s">
        <v>1219</v>
      </c>
      <c r="E190" s="46" t="s">
        <v>112</v>
      </c>
      <c r="F190" s="46" t="s">
        <v>1220</v>
      </c>
      <c r="G190" s="46" t="s">
        <v>1221</v>
      </c>
      <c r="H190" s="100">
        <v>42003</v>
      </c>
      <c r="I190" s="46" t="s">
        <v>1222</v>
      </c>
      <c r="J190" s="46" t="s">
        <v>56</v>
      </c>
      <c r="K190" s="111" t="s">
        <v>1223</v>
      </c>
      <c r="L190" s="101" t="s">
        <v>76</v>
      </c>
      <c r="M190" s="89">
        <v>16756</v>
      </c>
      <c r="N190" s="89">
        <v>229886.4</v>
      </c>
      <c r="O190" s="89" t="s">
        <v>78</v>
      </c>
      <c r="P190" s="89" t="s">
        <v>78</v>
      </c>
      <c r="Q190" s="89">
        <v>32880</v>
      </c>
      <c r="R190" s="89" t="s">
        <v>78</v>
      </c>
      <c r="S190" s="89" t="s">
        <v>78</v>
      </c>
      <c r="T190" s="89" t="s">
        <v>78</v>
      </c>
      <c r="U190" s="89">
        <v>32880</v>
      </c>
      <c r="V190" s="89" t="s">
        <v>78</v>
      </c>
      <c r="W190" s="89" t="s">
        <v>78</v>
      </c>
      <c r="X190" s="89" t="s">
        <v>78</v>
      </c>
      <c r="Y190" s="89">
        <v>33104</v>
      </c>
      <c r="Z190" s="89" t="s">
        <v>78</v>
      </c>
      <c r="AA190" s="89" t="s">
        <v>78</v>
      </c>
      <c r="AB190" s="89" t="s">
        <v>78</v>
      </c>
      <c r="AC190" s="89">
        <v>33104</v>
      </c>
      <c r="AD190" s="89" t="s">
        <v>78</v>
      </c>
      <c r="AE190" s="89" t="s">
        <v>78</v>
      </c>
      <c r="AF190" s="89" t="s">
        <v>78</v>
      </c>
      <c r="AG190" s="89">
        <v>33104</v>
      </c>
      <c r="AH190" s="89" t="s">
        <v>78</v>
      </c>
      <c r="AI190" s="89" t="s">
        <v>78</v>
      </c>
      <c r="AJ190" s="102"/>
      <c r="AK190" s="103"/>
      <c r="AL190" s="104"/>
      <c r="AM190" s="105"/>
      <c r="AN190" s="106"/>
      <c r="AO190" s="112" t="s">
        <v>113</v>
      </c>
      <c r="AP190" s="118"/>
      <c r="AQ190" s="119"/>
      <c r="AR190" s="107"/>
      <c r="AS190" s="108"/>
      <c r="AT190" s="109"/>
      <c r="AU190" s="110"/>
      <c r="AV190" s="113"/>
      <c r="AW190" s="114"/>
      <c r="AX190" s="115"/>
      <c r="AY190" s="116"/>
    </row>
    <row r="191" spans="1:51" ht="39.75" customHeight="1">
      <c r="A191" s="46">
        <v>185</v>
      </c>
      <c r="B191" s="46" t="s">
        <v>1224</v>
      </c>
      <c r="C191" s="100">
        <v>42479</v>
      </c>
      <c r="D191" s="46" t="s">
        <v>85</v>
      </c>
      <c r="E191" s="46" t="s">
        <v>66</v>
      </c>
      <c r="F191" s="46" t="s">
        <v>1225</v>
      </c>
      <c r="G191" s="46" t="s">
        <v>1226</v>
      </c>
      <c r="H191" s="100">
        <v>41379</v>
      </c>
      <c r="I191" s="46" t="s">
        <v>1227</v>
      </c>
      <c r="J191" s="46" t="s">
        <v>63</v>
      </c>
      <c r="K191" s="111" t="s">
        <v>1228</v>
      </c>
      <c r="L191" s="101" t="s">
        <v>76</v>
      </c>
      <c r="M191" s="89" t="s">
        <v>78</v>
      </c>
      <c r="N191" s="89">
        <v>839149.6</v>
      </c>
      <c r="O191" s="89" t="s">
        <v>78</v>
      </c>
      <c r="P191" s="89" t="s">
        <v>78</v>
      </c>
      <c r="Q191" s="89">
        <v>85562.6</v>
      </c>
      <c r="R191" s="89" t="s">
        <v>78</v>
      </c>
      <c r="S191" s="89" t="s">
        <v>78</v>
      </c>
      <c r="T191" s="89" t="s">
        <v>78</v>
      </c>
      <c r="U191" s="89">
        <v>89852.4</v>
      </c>
      <c r="V191" s="89" t="s">
        <v>78</v>
      </c>
      <c r="W191" s="89" t="s">
        <v>78</v>
      </c>
      <c r="X191" s="89" t="s">
        <v>78</v>
      </c>
      <c r="Y191" s="89">
        <v>151900</v>
      </c>
      <c r="Z191" s="89" t="s">
        <v>78</v>
      </c>
      <c r="AA191" s="89" t="s">
        <v>78</v>
      </c>
      <c r="AB191" s="89" t="s">
        <v>78</v>
      </c>
      <c r="AC191" s="89">
        <v>172760</v>
      </c>
      <c r="AD191" s="89" t="s">
        <v>78</v>
      </c>
      <c r="AE191" s="89" t="s">
        <v>78</v>
      </c>
      <c r="AF191" s="89" t="s">
        <v>78</v>
      </c>
      <c r="AG191" s="89">
        <v>193650</v>
      </c>
      <c r="AH191" s="89" t="s">
        <v>78</v>
      </c>
      <c r="AI191" s="89" t="s">
        <v>78</v>
      </c>
      <c r="AJ191" s="102" t="s">
        <v>113</v>
      </c>
      <c r="AK191" s="103"/>
      <c r="AL191" s="104"/>
      <c r="AM191" s="105" t="s">
        <v>113</v>
      </c>
      <c r="AN191" s="106"/>
      <c r="AO191" s="112"/>
      <c r="AP191" s="118"/>
      <c r="AQ191" s="119"/>
      <c r="AR191" s="107"/>
      <c r="AS191" s="108"/>
      <c r="AT191" s="109"/>
      <c r="AU191" s="110"/>
      <c r="AV191" s="113"/>
      <c r="AW191" s="114"/>
      <c r="AX191" s="115"/>
      <c r="AY191" s="116"/>
    </row>
    <row r="192" spans="1:51" ht="39.75" customHeight="1">
      <c r="A192" s="46">
        <v>186</v>
      </c>
      <c r="B192" s="46" t="s">
        <v>1224</v>
      </c>
      <c r="C192" s="100">
        <v>42479</v>
      </c>
      <c r="D192" s="46" t="s">
        <v>85</v>
      </c>
      <c r="E192" s="46" t="s">
        <v>66</v>
      </c>
      <c r="F192" s="46" t="s">
        <v>1229</v>
      </c>
      <c r="G192" s="46" t="s">
        <v>1226</v>
      </c>
      <c r="H192" s="100">
        <v>41379</v>
      </c>
      <c r="I192" s="46" t="s">
        <v>1227</v>
      </c>
      <c r="J192" s="46" t="s">
        <v>63</v>
      </c>
      <c r="K192" s="111" t="s">
        <v>1228</v>
      </c>
      <c r="L192" s="101" t="s">
        <v>76</v>
      </c>
      <c r="M192" s="89">
        <v>3861.6</v>
      </c>
      <c r="N192" s="89">
        <v>20114.400000000001</v>
      </c>
      <c r="O192" s="89">
        <v>7010.2</v>
      </c>
      <c r="P192" s="89">
        <v>643.6</v>
      </c>
      <c r="Q192" s="89">
        <v>2002.2</v>
      </c>
      <c r="R192" s="89" t="s">
        <v>78</v>
      </c>
      <c r="S192" s="89">
        <v>897.9</v>
      </c>
      <c r="T192" s="89">
        <v>643.6</v>
      </c>
      <c r="U192" s="89">
        <v>2171.1</v>
      </c>
      <c r="V192" s="89" t="s">
        <v>78</v>
      </c>
      <c r="W192" s="89">
        <v>897.9</v>
      </c>
      <c r="X192" s="89">
        <v>643.6</v>
      </c>
      <c r="Y192" s="89">
        <v>2171.1</v>
      </c>
      <c r="Z192" s="89" t="s">
        <v>78</v>
      </c>
      <c r="AA192" s="89">
        <v>897.9</v>
      </c>
      <c r="AB192" s="89">
        <v>643.6</v>
      </c>
      <c r="AC192" s="89">
        <v>2643.5</v>
      </c>
      <c r="AD192" s="89" t="s">
        <v>78</v>
      </c>
      <c r="AE192" s="89">
        <v>897.9</v>
      </c>
      <c r="AF192" s="89">
        <v>643.6</v>
      </c>
      <c r="AG192" s="89">
        <v>2704.3</v>
      </c>
      <c r="AH192" s="89" t="s">
        <v>78</v>
      </c>
      <c r="AI192" s="89">
        <v>897.9</v>
      </c>
      <c r="AJ192" s="102"/>
      <c r="AK192" s="103"/>
      <c r="AL192" s="104"/>
      <c r="AM192" s="105"/>
      <c r="AN192" s="106"/>
      <c r="AO192" s="112" t="s">
        <v>113</v>
      </c>
      <c r="AP192" s="118"/>
      <c r="AQ192" s="119"/>
      <c r="AR192" s="107"/>
      <c r="AS192" s="108"/>
      <c r="AT192" s="109"/>
      <c r="AU192" s="110"/>
      <c r="AV192" s="113"/>
      <c r="AW192" s="114"/>
      <c r="AX192" s="115"/>
      <c r="AY192" s="116"/>
    </row>
    <row r="193" spans="1:51" ht="39.75" customHeight="1">
      <c r="A193" s="46">
        <v>187</v>
      </c>
      <c r="B193" s="46" t="s">
        <v>1224</v>
      </c>
      <c r="C193" s="100">
        <v>42479</v>
      </c>
      <c r="D193" s="46" t="s">
        <v>85</v>
      </c>
      <c r="E193" s="46" t="s">
        <v>66</v>
      </c>
      <c r="F193" s="46" t="s">
        <v>1230</v>
      </c>
      <c r="G193" s="46" t="s">
        <v>1226</v>
      </c>
      <c r="H193" s="100">
        <v>41379</v>
      </c>
      <c r="I193" s="46" t="s">
        <v>1227</v>
      </c>
      <c r="J193" s="46" t="s">
        <v>63</v>
      </c>
      <c r="K193" s="111" t="s">
        <v>1228</v>
      </c>
      <c r="L193" s="101" t="s">
        <v>76</v>
      </c>
      <c r="M193" s="89">
        <v>890000</v>
      </c>
      <c r="N193" s="89">
        <f>1049655+729</f>
        <v>1050384</v>
      </c>
      <c r="O193" s="89" t="s">
        <v>78</v>
      </c>
      <c r="P193" s="89">
        <v>176000</v>
      </c>
      <c r="Q193" s="89">
        <v>53746.6</v>
      </c>
      <c r="R193" s="89" t="s">
        <v>78</v>
      </c>
      <c r="S193" s="89" t="s">
        <v>78</v>
      </c>
      <c r="T193" s="89">
        <v>177000</v>
      </c>
      <c r="U193" s="89">
        <v>58496.4</v>
      </c>
      <c r="V193" s="89" t="s">
        <v>78</v>
      </c>
      <c r="W193" s="89" t="s">
        <v>78</v>
      </c>
      <c r="X193" s="89">
        <v>178000</v>
      </c>
      <c r="Y193" s="89">
        <v>61367.5</v>
      </c>
      <c r="Z193" s="89" t="s">
        <v>78</v>
      </c>
      <c r="AA193" s="89" t="s">
        <v>78</v>
      </c>
      <c r="AB193" s="89">
        <v>179000</v>
      </c>
      <c r="AC193" s="89">
        <v>64379.7</v>
      </c>
      <c r="AD193" s="89" t="s">
        <v>78</v>
      </c>
      <c r="AE193" s="89" t="s">
        <v>78</v>
      </c>
      <c r="AF193" s="89">
        <v>180000</v>
      </c>
      <c r="AG193" s="89">
        <v>67539.600000000006</v>
      </c>
      <c r="AH193" s="89" t="s">
        <v>78</v>
      </c>
      <c r="AI193" s="89" t="s">
        <v>78</v>
      </c>
      <c r="AJ193" s="102" t="s">
        <v>113</v>
      </c>
      <c r="AK193" s="103"/>
      <c r="AL193" s="104"/>
      <c r="AM193" s="105" t="s">
        <v>113</v>
      </c>
      <c r="AN193" s="106"/>
      <c r="AO193" s="112" t="s">
        <v>113</v>
      </c>
      <c r="AP193" s="118" t="s">
        <v>113</v>
      </c>
      <c r="AQ193" s="119"/>
      <c r="AR193" s="107" t="s">
        <v>113</v>
      </c>
      <c r="AS193" s="108"/>
      <c r="AT193" s="109"/>
      <c r="AU193" s="110"/>
      <c r="AV193" s="113"/>
      <c r="AW193" s="114" t="s">
        <v>113</v>
      </c>
      <c r="AX193" s="115"/>
      <c r="AY193" s="116"/>
    </row>
    <row r="194" spans="1:51" ht="39.75" customHeight="1">
      <c r="A194" s="46">
        <v>188</v>
      </c>
      <c r="B194" s="46" t="s">
        <v>1231</v>
      </c>
      <c r="C194" s="100">
        <v>42479</v>
      </c>
      <c r="D194" s="46" t="s">
        <v>85</v>
      </c>
      <c r="E194" s="46" t="s">
        <v>66</v>
      </c>
      <c r="F194" s="46" t="s">
        <v>1232</v>
      </c>
      <c r="G194" s="46" t="s">
        <v>1233</v>
      </c>
      <c r="H194" s="100">
        <v>41110</v>
      </c>
      <c r="I194" s="46" t="s">
        <v>1234</v>
      </c>
      <c r="J194" s="46" t="s">
        <v>901</v>
      </c>
      <c r="K194" s="111" t="s">
        <v>1235</v>
      </c>
      <c r="L194" s="101" t="s">
        <v>76</v>
      </c>
      <c r="M194" s="89">
        <v>2852402.6</v>
      </c>
      <c r="N194" s="89">
        <v>694112</v>
      </c>
      <c r="O194" s="89">
        <v>15680</v>
      </c>
      <c r="P194" s="89" t="s">
        <v>78</v>
      </c>
      <c r="Q194" s="89" t="s">
        <v>1236</v>
      </c>
      <c r="R194" s="89" t="s">
        <v>78</v>
      </c>
      <c r="S194" s="89">
        <v>3940</v>
      </c>
      <c r="T194" s="89" t="s">
        <v>78</v>
      </c>
      <c r="U194" s="89" t="s">
        <v>1236</v>
      </c>
      <c r="V194" s="89" t="s">
        <v>78</v>
      </c>
      <c r="W194" s="89">
        <v>3940</v>
      </c>
      <c r="X194" s="89" t="s">
        <v>78</v>
      </c>
      <c r="Y194" s="89" t="s">
        <v>1236</v>
      </c>
      <c r="Z194" s="89" t="s">
        <v>78</v>
      </c>
      <c r="AA194" s="89">
        <v>3940</v>
      </c>
      <c r="AB194" s="89" t="s">
        <v>78</v>
      </c>
      <c r="AC194" s="89" t="s">
        <v>78</v>
      </c>
      <c r="AD194" s="89" t="s">
        <v>78</v>
      </c>
      <c r="AE194" s="89" t="s">
        <v>78</v>
      </c>
      <c r="AF194" s="89" t="s">
        <v>78</v>
      </c>
      <c r="AG194" s="89" t="s">
        <v>78</v>
      </c>
      <c r="AH194" s="89" t="s">
        <v>78</v>
      </c>
      <c r="AI194" s="89" t="s">
        <v>78</v>
      </c>
      <c r="AJ194" s="102" t="s">
        <v>113</v>
      </c>
      <c r="AK194" s="103"/>
      <c r="AL194" s="104"/>
      <c r="AM194" s="105" t="s">
        <v>113</v>
      </c>
      <c r="AN194" s="106"/>
      <c r="AO194" s="112"/>
      <c r="AP194" s="118" t="s">
        <v>113</v>
      </c>
      <c r="AQ194" s="119"/>
      <c r="AR194" s="107"/>
      <c r="AS194" s="108" t="s">
        <v>113</v>
      </c>
      <c r="AT194" s="109"/>
      <c r="AU194" s="110"/>
      <c r="AV194" s="113"/>
      <c r="AW194" s="114"/>
      <c r="AX194" s="115" t="s">
        <v>113</v>
      </c>
      <c r="AY194" s="116"/>
    </row>
    <row r="195" spans="1:51" ht="39.75" customHeight="1">
      <c r="A195" s="46">
        <v>189</v>
      </c>
      <c r="B195" s="46" t="s">
        <v>1231</v>
      </c>
      <c r="C195" s="100">
        <v>42479</v>
      </c>
      <c r="D195" s="46" t="s">
        <v>85</v>
      </c>
      <c r="E195" s="46" t="s">
        <v>66</v>
      </c>
      <c r="F195" s="46" t="s">
        <v>1237</v>
      </c>
      <c r="G195" s="46" t="s">
        <v>1233</v>
      </c>
      <c r="H195" s="100">
        <v>41110</v>
      </c>
      <c r="I195" s="46" t="s">
        <v>1234</v>
      </c>
      <c r="J195" s="46" t="s">
        <v>901</v>
      </c>
      <c r="K195" s="111" t="s">
        <v>1235</v>
      </c>
      <c r="L195" s="101" t="s">
        <v>76</v>
      </c>
      <c r="M195" s="89">
        <v>515064</v>
      </c>
      <c r="N195" s="89">
        <v>279500</v>
      </c>
      <c r="O195" s="89" t="s">
        <v>78</v>
      </c>
      <c r="P195" s="89" t="s">
        <v>78</v>
      </c>
      <c r="Q195" s="89">
        <v>51000</v>
      </c>
      <c r="R195" s="89" t="s">
        <v>78</v>
      </c>
      <c r="S195" s="89" t="s">
        <v>78</v>
      </c>
      <c r="T195" s="89" t="s">
        <v>78</v>
      </c>
      <c r="U195" s="89">
        <v>51000</v>
      </c>
      <c r="V195" s="89" t="s">
        <v>78</v>
      </c>
      <c r="W195" s="89" t="s">
        <v>78</v>
      </c>
      <c r="X195" s="89" t="s">
        <v>78</v>
      </c>
      <c r="Y195" s="89">
        <v>51000</v>
      </c>
      <c r="Z195" s="89" t="s">
        <v>78</v>
      </c>
      <c r="AA195" s="89" t="s">
        <v>78</v>
      </c>
      <c r="AB195" s="89" t="s">
        <v>78</v>
      </c>
      <c r="AC195" s="89" t="s">
        <v>78</v>
      </c>
      <c r="AD195" s="89" t="s">
        <v>78</v>
      </c>
      <c r="AE195" s="89" t="s">
        <v>78</v>
      </c>
      <c r="AF195" s="89" t="s">
        <v>78</v>
      </c>
      <c r="AG195" s="89" t="s">
        <v>78</v>
      </c>
      <c r="AH195" s="89" t="s">
        <v>78</v>
      </c>
      <c r="AI195" s="89" t="s">
        <v>78</v>
      </c>
      <c r="AJ195" s="102"/>
      <c r="AK195" s="103"/>
      <c r="AL195" s="104"/>
      <c r="AM195" s="105"/>
      <c r="AN195" s="106"/>
      <c r="AO195" s="112"/>
      <c r="AP195" s="118"/>
      <c r="AQ195" s="119"/>
      <c r="AR195" s="107"/>
      <c r="AS195" s="108"/>
      <c r="AT195" s="109"/>
      <c r="AU195" s="110"/>
      <c r="AV195" s="113"/>
      <c r="AW195" s="114"/>
      <c r="AX195" s="115"/>
      <c r="AY195" s="116"/>
    </row>
    <row r="196" spans="1:51" ht="39.75" customHeight="1">
      <c r="A196" s="46">
        <v>190</v>
      </c>
      <c r="B196" s="46" t="s">
        <v>1238</v>
      </c>
      <c r="C196" s="100">
        <v>42479</v>
      </c>
      <c r="D196" s="46" t="s">
        <v>85</v>
      </c>
      <c r="E196" s="46" t="s">
        <v>66</v>
      </c>
      <c r="F196" s="46" t="s">
        <v>1239</v>
      </c>
      <c r="G196" s="46" t="s">
        <v>1240</v>
      </c>
      <c r="H196" s="100">
        <v>41564</v>
      </c>
      <c r="I196" s="46" t="s">
        <v>1241</v>
      </c>
      <c r="J196" s="46" t="s">
        <v>1242</v>
      </c>
      <c r="K196" s="111" t="s">
        <v>1243</v>
      </c>
      <c r="L196" s="101" t="s">
        <v>76</v>
      </c>
      <c r="M196" s="89" t="s">
        <v>78</v>
      </c>
      <c r="N196" s="89">
        <v>100</v>
      </c>
      <c r="O196" s="89" t="s">
        <v>78</v>
      </c>
      <c r="P196" s="89" t="s">
        <v>78</v>
      </c>
      <c r="Q196" s="89" t="s">
        <v>78</v>
      </c>
      <c r="R196" s="89" t="s">
        <v>78</v>
      </c>
      <c r="S196" s="89" t="s">
        <v>78</v>
      </c>
      <c r="T196" s="89" t="s">
        <v>78</v>
      </c>
      <c r="U196" s="89" t="s">
        <v>78</v>
      </c>
      <c r="V196" s="89" t="s">
        <v>78</v>
      </c>
      <c r="W196" s="89" t="s">
        <v>78</v>
      </c>
      <c r="X196" s="89" t="s">
        <v>78</v>
      </c>
      <c r="Y196" s="89" t="s">
        <v>78</v>
      </c>
      <c r="Z196" s="89" t="s">
        <v>78</v>
      </c>
      <c r="AA196" s="89" t="s">
        <v>78</v>
      </c>
      <c r="AB196" s="89" t="s">
        <v>78</v>
      </c>
      <c r="AC196" s="89" t="s">
        <v>78</v>
      </c>
      <c r="AD196" s="89" t="s">
        <v>78</v>
      </c>
      <c r="AE196" s="89" t="s">
        <v>78</v>
      </c>
      <c r="AF196" s="89" t="s">
        <v>78</v>
      </c>
      <c r="AG196" s="89" t="s">
        <v>78</v>
      </c>
      <c r="AH196" s="89" t="s">
        <v>78</v>
      </c>
      <c r="AI196" s="89" t="s">
        <v>78</v>
      </c>
      <c r="AJ196" s="102"/>
      <c r="AK196" s="103"/>
      <c r="AL196" s="104"/>
      <c r="AM196" s="105"/>
      <c r="AN196" s="106"/>
      <c r="AO196" s="112"/>
      <c r="AP196" s="118"/>
      <c r="AQ196" s="119"/>
      <c r="AR196" s="107"/>
      <c r="AS196" s="108"/>
      <c r="AT196" s="109"/>
      <c r="AU196" s="110"/>
      <c r="AV196" s="113"/>
      <c r="AW196" s="114"/>
      <c r="AX196" s="115"/>
      <c r="AY196" s="116"/>
    </row>
    <row r="197" spans="1:51" ht="39.75" customHeight="1">
      <c r="A197" s="46">
        <v>191</v>
      </c>
      <c r="B197" s="46" t="s">
        <v>1238</v>
      </c>
      <c r="C197" s="100">
        <v>42479</v>
      </c>
      <c r="D197" s="46" t="s">
        <v>85</v>
      </c>
      <c r="E197" s="46" t="s">
        <v>66</v>
      </c>
      <c r="F197" s="46" t="s">
        <v>1244</v>
      </c>
      <c r="G197" s="46" t="s">
        <v>1240</v>
      </c>
      <c r="H197" s="100">
        <v>41564</v>
      </c>
      <c r="I197" s="46" t="s">
        <v>1241</v>
      </c>
      <c r="J197" s="46" t="s">
        <v>1245</v>
      </c>
      <c r="K197" s="111" t="s">
        <v>1243</v>
      </c>
      <c r="L197" s="101" t="s">
        <v>76</v>
      </c>
      <c r="M197" s="89" t="s">
        <v>78</v>
      </c>
      <c r="N197" s="89" t="s">
        <v>78</v>
      </c>
      <c r="O197" s="89">
        <v>20000</v>
      </c>
      <c r="P197" s="89" t="s">
        <v>78</v>
      </c>
      <c r="Q197" s="89" t="s">
        <v>78</v>
      </c>
      <c r="R197" s="89" t="s">
        <v>78</v>
      </c>
      <c r="S197" s="89" t="s">
        <v>78</v>
      </c>
      <c r="T197" s="89" t="s">
        <v>78</v>
      </c>
      <c r="U197" s="89" t="s">
        <v>78</v>
      </c>
      <c r="V197" s="89" t="s">
        <v>78</v>
      </c>
      <c r="W197" s="89" t="s">
        <v>78</v>
      </c>
      <c r="X197" s="89" t="s">
        <v>78</v>
      </c>
      <c r="Y197" s="89" t="s">
        <v>78</v>
      </c>
      <c r="Z197" s="89" t="s">
        <v>78</v>
      </c>
      <c r="AA197" s="89" t="s">
        <v>78</v>
      </c>
      <c r="AB197" s="89" t="s">
        <v>78</v>
      </c>
      <c r="AC197" s="89" t="s">
        <v>78</v>
      </c>
      <c r="AD197" s="89" t="s">
        <v>78</v>
      </c>
      <c r="AE197" s="89" t="s">
        <v>78</v>
      </c>
      <c r="AF197" s="89" t="s">
        <v>78</v>
      </c>
      <c r="AG197" s="89" t="s">
        <v>78</v>
      </c>
      <c r="AH197" s="89" t="s">
        <v>78</v>
      </c>
      <c r="AI197" s="89" t="s">
        <v>78</v>
      </c>
      <c r="AJ197" s="102"/>
      <c r="AK197" s="103"/>
      <c r="AL197" s="104"/>
      <c r="AM197" s="105"/>
      <c r="AN197" s="106"/>
      <c r="AO197" s="112"/>
      <c r="AP197" s="118"/>
      <c r="AQ197" s="119"/>
      <c r="AR197" s="107"/>
      <c r="AS197" s="108"/>
      <c r="AT197" s="109"/>
      <c r="AU197" s="110"/>
      <c r="AV197" s="113"/>
      <c r="AW197" s="114"/>
      <c r="AX197" s="115"/>
      <c r="AY197" s="116"/>
    </row>
    <row r="198" spans="1:51" ht="39.75" customHeight="1">
      <c r="A198" s="46">
        <v>192</v>
      </c>
      <c r="B198" s="46" t="s">
        <v>1238</v>
      </c>
      <c r="C198" s="100">
        <v>42479</v>
      </c>
      <c r="D198" s="46" t="s">
        <v>85</v>
      </c>
      <c r="E198" s="46" t="s">
        <v>66</v>
      </c>
      <c r="F198" s="46" t="s">
        <v>1246</v>
      </c>
      <c r="G198" s="46" t="s">
        <v>1240</v>
      </c>
      <c r="H198" s="100">
        <v>41564</v>
      </c>
      <c r="I198" s="46" t="s">
        <v>1241</v>
      </c>
      <c r="J198" s="46" t="s">
        <v>117</v>
      </c>
      <c r="K198" s="111" t="s">
        <v>1243</v>
      </c>
      <c r="L198" s="101" t="s">
        <v>76</v>
      </c>
      <c r="M198" s="89" t="s">
        <v>78</v>
      </c>
      <c r="N198" s="89">
        <v>191525.8</v>
      </c>
      <c r="O198" s="89" t="s">
        <v>78</v>
      </c>
      <c r="P198" s="89" t="s">
        <v>78</v>
      </c>
      <c r="Q198" s="89">
        <v>40937.300000000003</v>
      </c>
      <c r="R198" s="89" t="s">
        <v>78</v>
      </c>
      <c r="S198" s="89" t="s">
        <v>78</v>
      </c>
      <c r="T198" s="89" t="s">
        <v>78</v>
      </c>
      <c r="U198" s="89">
        <v>57342.7</v>
      </c>
      <c r="V198" s="89" t="s">
        <v>78</v>
      </c>
      <c r="W198" s="89" t="s">
        <v>78</v>
      </c>
      <c r="X198" s="89" t="s">
        <v>78</v>
      </c>
      <c r="Y198" s="89">
        <v>57342.7</v>
      </c>
      <c r="Z198" s="89" t="s">
        <v>78</v>
      </c>
      <c r="AA198" s="89" t="s">
        <v>78</v>
      </c>
      <c r="AB198" s="89" t="s">
        <v>78</v>
      </c>
      <c r="AC198" s="89" t="s">
        <v>78</v>
      </c>
      <c r="AD198" s="89" t="s">
        <v>78</v>
      </c>
      <c r="AE198" s="89" t="s">
        <v>78</v>
      </c>
      <c r="AF198" s="89" t="s">
        <v>78</v>
      </c>
      <c r="AG198" s="89" t="s">
        <v>78</v>
      </c>
      <c r="AH198" s="89" t="s">
        <v>78</v>
      </c>
      <c r="AI198" s="89" t="s">
        <v>78</v>
      </c>
      <c r="AJ198" s="102"/>
      <c r="AK198" s="103"/>
      <c r="AL198" s="104"/>
      <c r="AM198" s="105"/>
      <c r="AN198" s="106"/>
      <c r="AO198" s="112"/>
      <c r="AP198" s="118"/>
      <c r="AQ198" s="119"/>
      <c r="AR198" s="107"/>
      <c r="AS198" s="108"/>
      <c r="AT198" s="109"/>
      <c r="AU198" s="110"/>
      <c r="AV198" s="113"/>
      <c r="AW198" s="114"/>
      <c r="AX198" s="115"/>
      <c r="AY198" s="116"/>
    </row>
    <row r="199" spans="1:51" ht="39.75" customHeight="1">
      <c r="A199" s="46">
        <v>193</v>
      </c>
      <c r="B199" s="46" t="s">
        <v>1238</v>
      </c>
      <c r="C199" s="100">
        <v>42479</v>
      </c>
      <c r="D199" s="46" t="s">
        <v>85</v>
      </c>
      <c r="E199" s="46" t="s">
        <v>66</v>
      </c>
      <c r="F199" s="46" t="s">
        <v>116</v>
      </c>
      <c r="G199" s="46" t="s">
        <v>1240</v>
      </c>
      <c r="H199" s="100">
        <v>41564</v>
      </c>
      <c r="I199" s="46" t="s">
        <v>1241</v>
      </c>
      <c r="J199" s="46" t="s">
        <v>117</v>
      </c>
      <c r="K199" s="111" t="s">
        <v>1243</v>
      </c>
      <c r="L199" s="101" t="s">
        <v>76</v>
      </c>
      <c r="M199" s="89">
        <v>144666.64584000001</v>
      </c>
      <c r="N199" s="89">
        <v>68493.600000000006</v>
      </c>
      <c r="O199" s="89" t="s">
        <v>78</v>
      </c>
      <c r="P199" s="89" t="s">
        <v>78</v>
      </c>
      <c r="Q199" s="89">
        <v>13596.8</v>
      </c>
      <c r="R199" s="89" t="s">
        <v>78</v>
      </c>
      <c r="S199" s="89" t="s">
        <v>78</v>
      </c>
      <c r="T199" s="89" t="s">
        <v>78</v>
      </c>
      <c r="U199" s="89">
        <v>13800</v>
      </c>
      <c r="V199" s="89" t="s">
        <v>78</v>
      </c>
      <c r="W199" s="89" t="s">
        <v>78</v>
      </c>
      <c r="X199" s="89" t="s">
        <v>78</v>
      </c>
      <c r="Y199" s="89">
        <v>13800</v>
      </c>
      <c r="Z199" s="89" t="s">
        <v>78</v>
      </c>
      <c r="AA199" s="89" t="s">
        <v>78</v>
      </c>
      <c r="AB199" s="89" t="s">
        <v>78</v>
      </c>
      <c r="AC199" s="89" t="s">
        <v>78</v>
      </c>
      <c r="AD199" s="89" t="s">
        <v>78</v>
      </c>
      <c r="AE199" s="89" t="s">
        <v>78</v>
      </c>
      <c r="AF199" s="89" t="s">
        <v>78</v>
      </c>
      <c r="AG199" s="89" t="s">
        <v>78</v>
      </c>
      <c r="AH199" s="89" t="s">
        <v>78</v>
      </c>
      <c r="AI199" s="89" t="s">
        <v>78</v>
      </c>
      <c r="AJ199" s="102" t="s">
        <v>113</v>
      </c>
      <c r="AK199" s="103"/>
      <c r="AL199" s="104"/>
      <c r="AM199" s="105" t="s">
        <v>113</v>
      </c>
      <c r="AN199" s="106"/>
      <c r="AO199" s="112" t="s">
        <v>113</v>
      </c>
      <c r="AP199" s="118"/>
      <c r="AQ199" s="119"/>
      <c r="AR199" s="107" t="s">
        <v>113</v>
      </c>
      <c r="AS199" s="108"/>
      <c r="AT199" s="109"/>
      <c r="AU199" s="110"/>
      <c r="AV199" s="113"/>
      <c r="AW199" s="114"/>
      <c r="AX199" s="115"/>
      <c r="AY199" s="116"/>
    </row>
    <row r="200" spans="1:51" ht="39.75" customHeight="1">
      <c r="A200" s="46">
        <v>194</v>
      </c>
      <c r="B200" s="46" t="s">
        <v>1247</v>
      </c>
      <c r="C200" s="100">
        <v>42479</v>
      </c>
      <c r="D200" s="46" t="s">
        <v>85</v>
      </c>
      <c r="E200" s="46" t="s">
        <v>66</v>
      </c>
      <c r="F200" s="46" t="s">
        <v>1248</v>
      </c>
      <c r="G200" s="46" t="s">
        <v>1249</v>
      </c>
      <c r="H200" s="100">
        <v>42354</v>
      </c>
      <c r="I200" s="46" t="s">
        <v>1250</v>
      </c>
      <c r="J200" s="46" t="s">
        <v>572</v>
      </c>
      <c r="K200" s="111" t="s">
        <v>1251</v>
      </c>
      <c r="L200" s="101" t="s">
        <v>76</v>
      </c>
      <c r="M200" s="89">
        <v>451600</v>
      </c>
      <c r="N200" s="89">
        <v>153230.79999999999</v>
      </c>
      <c r="O200" s="89" t="s">
        <v>78</v>
      </c>
      <c r="P200" s="89">
        <v>169200</v>
      </c>
      <c r="Q200" s="89">
        <v>60975.199999999997</v>
      </c>
      <c r="R200" s="89" t="s">
        <v>78</v>
      </c>
      <c r="S200" s="89" t="s">
        <v>78</v>
      </c>
      <c r="T200" s="89">
        <v>141200</v>
      </c>
      <c r="U200" s="89">
        <v>46127.8</v>
      </c>
      <c r="V200" s="89" t="s">
        <v>78</v>
      </c>
      <c r="W200" s="89" t="s">
        <v>78</v>
      </c>
      <c r="X200" s="89">
        <v>141200</v>
      </c>
      <c r="Y200" s="89">
        <v>46127.8</v>
      </c>
      <c r="Z200" s="89" t="s">
        <v>78</v>
      </c>
      <c r="AA200" s="89" t="s">
        <v>78</v>
      </c>
      <c r="AB200" s="89" t="s">
        <v>78</v>
      </c>
      <c r="AC200" s="89" t="s">
        <v>78</v>
      </c>
      <c r="AD200" s="89" t="s">
        <v>78</v>
      </c>
      <c r="AE200" s="89" t="s">
        <v>78</v>
      </c>
      <c r="AF200" s="89" t="s">
        <v>78</v>
      </c>
      <c r="AG200" s="89" t="s">
        <v>78</v>
      </c>
      <c r="AH200" s="89" t="s">
        <v>78</v>
      </c>
      <c r="AI200" s="89" t="s">
        <v>78</v>
      </c>
      <c r="AJ200" s="102" t="s">
        <v>113</v>
      </c>
      <c r="AK200" s="103"/>
      <c r="AL200" s="104"/>
      <c r="AM200" s="105" t="s">
        <v>113</v>
      </c>
      <c r="AN200" s="106"/>
      <c r="AO200" s="112"/>
      <c r="AP200" s="118"/>
      <c r="AQ200" s="119"/>
      <c r="AR200" s="107" t="s">
        <v>113</v>
      </c>
      <c r="AS200" s="108"/>
      <c r="AT200" s="109"/>
      <c r="AU200" s="110"/>
      <c r="AV200" s="113"/>
      <c r="AW200" s="114"/>
      <c r="AX200" s="115"/>
      <c r="AY200" s="116"/>
    </row>
    <row r="201" spans="1:51" ht="39.75" customHeight="1">
      <c r="A201" s="46">
        <v>195</v>
      </c>
      <c r="B201" s="46" t="s">
        <v>1247</v>
      </c>
      <c r="C201" s="100">
        <v>42479</v>
      </c>
      <c r="D201" s="46" t="s">
        <v>85</v>
      </c>
      <c r="E201" s="46" t="s">
        <v>66</v>
      </c>
      <c r="F201" s="46" t="s">
        <v>1252</v>
      </c>
      <c r="G201" s="46" t="s">
        <v>1249</v>
      </c>
      <c r="H201" s="100">
        <v>42354</v>
      </c>
      <c r="I201" s="46" t="s">
        <v>1250</v>
      </c>
      <c r="J201" s="46" t="s">
        <v>572</v>
      </c>
      <c r="K201" s="111" t="s">
        <v>1251</v>
      </c>
      <c r="L201" s="101" t="s">
        <v>76</v>
      </c>
      <c r="M201" s="89" t="s">
        <v>78</v>
      </c>
      <c r="N201" s="89">
        <v>1567472.8</v>
      </c>
      <c r="O201" s="89" t="s">
        <v>78</v>
      </c>
      <c r="P201" s="89" t="s">
        <v>78</v>
      </c>
      <c r="Q201" s="89">
        <v>1549157.6</v>
      </c>
      <c r="R201" s="89" t="s">
        <v>78</v>
      </c>
      <c r="S201" s="89" t="s">
        <v>78</v>
      </c>
      <c r="T201" s="89" t="s">
        <v>78</v>
      </c>
      <c r="U201" s="89">
        <v>9157.6</v>
      </c>
      <c r="V201" s="89" t="s">
        <v>78</v>
      </c>
      <c r="W201" s="89" t="s">
        <v>78</v>
      </c>
      <c r="X201" s="89" t="s">
        <v>78</v>
      </c>
      <c r="Y201" s="89">
        <v>9157.6</v>
      </c>
      <c r="Z201" s="89" t="s">
        <v>78</v>
      </c>
      <c r="AA201" s="89" t="s">
        <v>78</v>
      </c>
      <c r="AB201" s="89" t="s">
        <v>78</v>
      </c>
      <c r="AC201" s="89" t="s">
        <v>78</v>
      </c>
      <c r="AD201" s="89" t="s">
        <v>78</v>
      </c>
      <c r="AE201" s="89" t="s">
        <v>78</v>
      </c>
      <c r="AF201" s="89" t="s">
        <v>78</v>
      </c>
      <c r="AG201" s="89" t="s">
        <v>78</v>
      </c>
      <c r="AH201" s="89" t="s">
        <v>78</v>
      </c>
      <c r="AI201" s="89" t="s">
        <v>78</v>
      </c>
      <c r="AJ201" s="102"/>
      <c r="AK201" s="103"/>
      <c r="AL201" s="104"/>
      <c r="AM201" s="105"/>
      <c r="AN201" s="106"/>
      <c r="AO201" s="112"/>
      <c r="AP201" s="118"/>
      <c r="AQ201" s="119"/>
      <c r="AR201" s="107"/>
      <c r="AS201" s="108"/>
      <c r="AT201" s="109"/>
      <c r="AU201" s="110"/>
      <c r="AV201" s="113"/>
      <c r="AW201" s="114"/>
      <c r="AX201" s="115"/>
      <c r="AY201" s="116"/>
    </row>
    <row r="202" spans="1:51" ht="39.75" customHeight="1">
      <c r="A202" s="46">
        <v>196</v>
      </c>
      <c r="B202" s="46" t="s">
        <v>1253</v>
      </c>
      <c r="C202" s="100">
        <v>42479</v>
      </c>
      <c r="D202" s="46" t="s">
        <v>85</v>
      </c>
      <c r="E202" s="46" t="s">
        <v>66</v>
      </c>
      <c r="F202" s="46" t="s">
        <v>1254</v>
      </c>
      <c r="G202" s="46" t="s">
        <v>1255</v>
      </c>
      <c r="H202" s="100">
        <v>41555</v>
      </c>
      <c r="I202" s="46" t="s">
        <v>1256</v>
      </c>
      <c r="J202" s="46" t="s">
        <v>108</v>
      </c>
      <c r="K202" s="111" t="s">
        <v>1257</v>
      </c>
      <c r="L202" s="101" t="s">
        <v>76</v>
      </c>
      <c r="M202" s="89">
        <v>102425.2</v>
      </c>
      <c r="N202" s="89">
        <v>444030.2</v>
      </c>
      <c r="O202" s="89" t="s">
        <v>78</v>
      </c>
      <c r="P202" s="89" t="s">
        <v>78</v>
      </c>
      <c r="Q202" s="89">
        <v>11607.5</v>
      </c>
      <c r="R202" s="89" t="s">
        <v>78</v>
      </c>
      <c r="S202" s="89" t="s">
        <v>78</v>
      </c>
      <c r="T202" s="89" t="s">
        <v>78</v>
      </c>
      <c r="U202" s="89">
        <v>86660</v>
      </c>
      <c r="V202" s="89" t="s">
        <v>78</v>
      </c>
      <c r="W202" s="89" t="s">
        <v>78</v>
      </c>
      <c r="X202" s="89" t="s">
        <v>78</v>
      </c>
      <c r="Y202" s="89">
        <v>105490</v>
      </c>
      <c r="Z202" s="89" t="s">
        <v>78</v>
      </c>
      <c r="AA202" s="89" t="s">
        <v>78</v>
      </c>
      <c r="AB202" s="89" t="s">
        <v>78</v>
      </c>
      <c r="AC202" s="89">
        <v>115160</v>
      </c>
      <c r="AD202" s="89" t="s">
        <v>78</v>
      </c>
      <c r="AE202" s="89" t="s">
        <v>78</v>
      </c>
      <c r="AF202" s="89" t="s">
        <v>78</v>
      </c>
      <c r="AG202" s="89">
        <v>113860</v>
      </c>
      <c r="AH202" s="89" t="s">
        <v>78</v>
      </c>
      <c r="AI202" s="89" t="s">
        <v>78</v>
      </c>
      <c r="AJ202" s="102"/>
      <c r="AK202" s="103"/>
      <c r="AL202" s="104"/>
      <c r="AM202" s="105"/>
      <c r="AN202" s="106"/>
      <c r="AO202" s="112" t="s">
        <v>113</v>
      </c>
      <c r="AP202" s="118"/>
      <c r="AQ202" s="119" t="s">
        <v>113</v>
      </c>
      <c r="AR202" s="107"/>
      <c r="AS202" s="108"/>
      <c r="AT202" s="109"/>
      <c r="AU202" s="110"/>
      <c r="AV202" s="113"/>
      <c r="AW202" s="114"/>
      <c r="AX202" s="115"/>
      <c r="AY202" s="116"/>
    </row>
    <row r="203" spans="1:51" ht="39.75" customHeight="1">
      <c r="A203" s="46">
        <v>197</v>
      </c>
      <c r="B203" s="46" t="s">
        <v>1253</v>
      </c>
      <c r="C203" s="100">
        <v>42479</v>
      </c>
      <c r="D203" s="46" t="s">
        <v>85</v>
      </c>
      <c r="E203" s="46" t="s">
        <v>66</v>
      </c>
      <c r="F203" s="46" t="s">
        <v>1258</v>
      </c>
      <c r="G203" s="46" t="s">
        <v>1255</v>
      </c>
      <c r="H203" s="100">
        <v>41555</v>
      </c>
      <c r="I203" s="46" t="s">
        <v>1256</v>
      </c>
      <c r="J203" s="46" t="s">
        <v>108</v>
      </c>
      <c r="K203" s="111" t="s">
        <v>1257</v>
      </c>
      <c r="L203" s="101" t="s">
        <v>76</v>
      </c>
      <c r="M203" s="89">
        <v>1348350.2</v>
      </c>
      <c r="N203" s="89">
        <f>524133.2+53536.9</f>
        <v>577670.1</v>
      </c>
      <c r="O203" s="89" t="s">
        <v>78</v>
      </c>
      <c r="P203" s="89" t="s">
        <v>78</v>
      </c>
      <c r="Q203" s="89">
        <v>49193.2</v>
      </c>
      <c r="R203" s="89">
        <v>6998.4</v>
      </c>
      <c r="S203" s="89" t="s">
        <v>78</v>
      </c>
      <c r="T203" s="89">
        <v>235566.2</v>
      </c>
      <c r="U203" s="89">
        <v>78102.2</v>
      </c>
      <c r="V203" s="89">
        <v>7558.3</v>
      </c>
      <c r="W203" s="89" t="s">
        <v>78</v>
      </c>
      <c r="X203" s="89">
        <v>254411.3</v>
      </c>
      <c r="Y203" s="89">
        <v>84350.3</v>
      </c>
      <c r="Z203" s="89">
        <v>8162.9</v>
      </c>
      <c r="AA203" s="89" t="s">
        <v>78</v>
      </c>
      <c r="AB203" s="89">
        <v>274764.3</v>
      </c>
      <c r="AC203" s="89">
        <v>91116.3</v>
      </c>
      <c r="AD203" s="89">
        <v>8816</v>
      </c>
      <c r="AE203" s="89" t="s">
        <v>78</v>
      </c>
      <c r="AF203" s="89">
        <v>296745.40000000002</v>
      </c>
      <c r="AG203" s="89">
        <v>98386.2</v>
      </c>
      <c r="AH203" s="89">
        <v>9521.2999999999993</v>
      </c>
      <c r="AI203" s="89" t="s">
        <v>78</v>
      </c>
      <c r="AJ203" s="102" t="s">
        <v>113</v>
      </c>
      <c r="AK203" s="103"/>
      <c r="AL203" s="104"/>
      <c r="AM203" s="105" t="s">
        <v>113</v>
      </c>
      <c r="AN203" s="106"/>
      <c r="AO203" s="112" t="s">
        <v>113</v>
      </c>
      <c r="AP203" s="118" t="s">
        <v>113</v>
      </c>
      <c r="AQ203" s="119"/>
      <c r="AR203" s="107"/>
      <c r="AS203" s="108"/>
      <c r="AT203" s="109"/>
      <c r="AU203" s="110"/>
      <c r="AV203" s="113"/>
      <c r="AW203" s="114"/>
      <c r="AX203" s="115" t="s">
        <v>113</v>
      </c>
      <c r="AY203" s="116"/>
    </row>
    <row r="204" spans="1:51" ht="39.75" customHeight="1">
      <c r="A204" s="46">
        <v>198</v>
      </c>
      <c r="B204" s="46" t="s">
        <v>1259</v>
      </c>
      <c r="C204" s="100">
        <v>42479</v>
      </c>
      <c r="D204" s="46" t="s">
        <v>85</v>
      </c>
      <c r="E204" s="46" t="s">
        <v>112</v>
      </c>
      <c r="F204" s="46" t="s">
        <v>1260</v>
      </c>
      <c r="G204" s="46" t="s">
        <v>1261</v>
      </c>
      <c r="H204" s="100">
        <v>40774</v>
      </c>
      <c r="I204" s="46" t="s">
        <v>1262</v>
      </c>
      <c r="J204" s="46" t="s">
        <v>1263</v>
      </c>
      <c r="K204" s="111" t="s">
        <v>1264</v>
      </c>
      <c r="L204" s="101" t="s">
        <v>76</v>
      </c>
      <c r="M204" s="89">
        <v>1697544.7050000001</v>
      </c>
      <c r="N204" s="89">
        <v>774025.50734000001</v>
      </c>
      <c r="O204" s="89">
        <v>10394</v>
      </c>
      <c r="P204" s="89" t="s">
        <v>78</v>
      </c>
      <c r="Q204" s="89" t="s">
        <v>78</v>
      </c>
      <c r="R204" s="89" t="s">
        <v>78</v>
      </c>
      <c r="S204" s="89" t="s">
        <v>78</v>
      </c>
      <c r="T204" s="89" t="s">
        <v>78</v>
      </c>
      <c r="U204" s="89" t="s">
        <v>78</v>
      </c>
      <c r="V204" s="89" t="s">
        <v>78</v>
      </c>
      <c r="W204" s="89" t="s">
        <v>78</v>
      </c>
      <c r="X204" s="89" t="s">
        <v>78</v>
      </c>
      <c r="Y204" s="89" t="s">
        <v>78</v>
      </c>
      <c r="Z204" s="89" t="s">
        <v>78</v>
      </c>
      <c r="AA204" s="89" t="s">
        <v>78</v>
      </c>
      <c r="AB204" s="89" t="s">
        <v>78</v>
      </c>
      <c r="AC204" s="89" t="s">
        <v>78</v>
      </c>
      <c r="AD204" s="89" t="s">
        <v>78</v>
      </c>
      <c r="AE204" s="89" t="s">
        <v>78</v>
      </c>
      <c r="AF204" s="89" t="s">
        <v>78</v>
      </c>
      <c r="AG204" s="89" t="s">
        <v>78</v>
      </c>
      <c r="AH204" s="89" t="s">
        <v>78</v>
      </c>
      <c r="AI204" s="89" t="s">
        <v>78</v>
      </c>
      <c r="AJ204" s="102" t="s">
        <v>113</v>
      </c>
      <c r="AK204" s="103"/>
      <c r="AL204" s="104" t="s">
        <v>113</v>
      </c>
      <c r="AM204" s="105" t="s">
        <v>113</v>
      </c>
      <c r="AN204" s="106"/>
      <c r="AO204" s="112"/>
      <c r="AP204" s="118"/>
      <c r="AQ204" s="119"/>
      <c r="AR204" s="107" t="s">
        <v>113</v>
      </c>
      <c r="AS204" s="108"/>
      <c r="AT204" s="109" t="s">
        <v>113</v>
      </c>
      <c r="AU204" s="110"/>
      <c r="AV204" s="113"/>
      <c r="AW204" s="114"/>
      <c r="AX204" s="115"/>
      <c r="AY204" s="116"/>
    </row>
    <row r="205" spans="1:51" ht="39.75" customHeight="1">
      <c r="A205" s="46">
        <v>199</v>
      </c>
      <c r="B205" s="46" t="s">
        <v>1259</v>
      </c>
      <c r="C205" s="100">
        <v>42479</v>
      </c>
      <c r="D205" s="46" t="s">
        <v>85</v>
      </c>
      <c r="E205" s="46" t="s">
        <v>112</v>
      </c>
      <c r="F205" s="46" t="s">
        <v>1265</v>
      </c>
      <c r="G205" s="46" t="s">
        <v>1266</v>
      </c>
      <c r="H205" s="100">
        <v>42095</v>
      </c>
      <c r="I205" s="46" t="s">
        <v>1267</v>
      </c>
      <c r="J205" s="46" t="s">
        <v>1268</v>
      </c>
      <c r="K205" s="111" t="s">
        <v>1269</v>
      </c>
      <c r="L205" s="101" t="s">
        <v>76</v>
      </c>
      <c r="M205" s="89" t="s">
        <v>78</v>
      </c>
      <c r="N205" s="89">
        <v>2880629.3</v>
      </c>
      <c r="O205" s="89">
        <v>2529800</v>
      </c>
      <c r="P205" s="89" t="s">
        <v>78</v>
      </c>
      <c r="Q205" s="89" t="s">
        <v>78</v>
      </c>
      <c r="R205" s="89" t="s">
        <v>78</v>
      </c>
      <c r="S205" s="89">
        <v>538700</v>
      </c>
      <c r="T205" s="89" t="s">
        <v>78</v>
      </c>
      <c r="U205" s="89" t="s">
        <v>78</v>
      </c>
      <c r="V205" s="89" t="s">
        <v>78</v>
      </c>
      <c r="W205" s="89" t="s">
        <v>78</v>
      </c>
      <c r="X205" s="89" t="s">
        <v>78</v>
      </c>
      <c r="Y205" s="89">
        <v>478191.2</v>
      </c>
      <c r="Z205" s="89" t="s">
        <v>78</v>
      </c>
      <c r="AA205" s="89" t="s">
        <v>78</v>
      </c>
      <c r="AB205" s="89" t="s">
        <v>78</v>
      </c>
      <c r="AC205" s="89">
        <v>478191.2</v>
      </c>
      <c r="AD205" s="89" t="s">
        <v>78</v>
      </c>
      <c r="AE205" s="89" t="s">
        <v>78</v>
      </c>
      <c r="AF205" s="89" t="s">
        <v>78</v>
      </c>
      <c r="AG205" s="89">
        <v>478191.2</v>
      </c>
      <c r="AH205" s="89" t="s">
        <v>78</v>
      </c>
      <c r="AI205" s="89" t="s">
        <v>78</v>
      </c>
      <c r="AJ205" s="102"/>
      <c r="AK205" s="103"/>
      <c r="AL205" s="104"/>
      <c r="AM205" s="105"/>
      <c r="AN205" s="106"/>
      <c r="AO205" s="112"/>
      <c r="AP205" s="118"/>
      <c r="AQ205" s="119" t="s">
        <v>113</v>
      </c>
      <c r="AR205" s="107"/>
      <c r="AS205" s="108"/>
      <c r="AT205" s="109"/>
      <c r="AU205" s="110"/>
      <c r="AV205" s="113"/>
      <c r="AW205" s="114"/>
      <c r="AX205" s="115"/>
      <c r="AY205" s="116"/>
    </row>
    <row r="206" spans="1:51" ht="39.75" customHeight="1">
      <c r="A206" s="46">
        <v>200</v>
      </c>
      <c r="B206" s="46" t="s">
        <v>1270</v>
      </c>
      <c r="C206" s="100">
        <v>42479</v>
      </c>
      <c r="D206" s="46" t="s">
        <v>85</v>
      </c>
      <c r="E206" s="46" t="s">
        <v>66</v>
      </c>
      <c r="F206" s="46" t="s">
        <v>1271</v>
      </c>
      <c r="G206" s="46" t="s">
        <v>1272</v>
      </c>
      <c r="H206" s="100">
        <v>41550</v>
      </c>
      <c r="I206" s="46" t="s">
        <v>1273</v>
      </c>
      <c r="J206" s="46" t="s">
        <v>86</v>
      </c>
      <c r="K206" s="111" t="s">
        <v>1274</v>
      </c>
      <c r="L206" s="101" t="s">
        <v>76</v>
      </c>
      <c r="M206" s="89">
        <v>4560</v>
      </c>
      <c r="N206" s="89">
        <v>14435</v>
      </c>
      <c r="O206" s="89">
        <v>45790</v>
      </c>
      <c r="P206" s="89" t="s">
        <v>78</v>
      </c>
      <c r="Q206" s="89">
        <v>750</v>
      </c>
      <c r="R206" s="89" t="s">
        <v>78</v>
      </c>
      <c r="S206" s="89">
        <v>10800</v>
      </c>
      <c r="T206" s="89" t="s">
        <v>78</v>
      </c>
      <c r="U206" s="89">
        <v>750</v>
      </c>
      <c r="V206" s="89" t="s">
        <v>78</v>
      </c>
      <c r="W206" s="89">
        <v>10800</v>
      </c>
      <c r="X206" s="89" t="s">
        <v>78</v>
      </c>
      <c r="Y206" s="89" t="s">
        <v>78</v>
      </c>
      <c r="Z206" s="89" t="s">
        <v>78</v>
      </c>
      <c r="AA206" s="89" t="s">
        <v>78</v>
      </c>
      <c r="AB206" s="89" t="s">
        <v>78</v>
      </c>
      <c r="AC206" s="89" t="s">
        <v>78</v>
      </c>
      <c r="AD206" s="89" t="s">
        <v>78</v>
      </c>
      <c r="AE206" s="89" t="s">
        <v>78</v>
      </c>
      <c r="AF206" s="89" t="s">
        <v>78</v>
      </c>
      <c r="AG206" s="89" t="s">
        <v>78</v>
      </c>
      <c r="AH206" s="89" t="s">
        <v>78</v>
      </c>
      <c r="AI206" s="89" t="s">
        <v>78</v>
      </c>
      <c r="AJ206" s="102"/>
      <c r="AK206" s="103"/>
      <c r="AL206" s="104"/>
      <c r="AM206" s="105"/>
      <c r="AN206" s="106"/>
      <c r="AO206" s="112" t="s">
        <v>113</v>
      </c>
      <c r="AP206" s="118"/>
      <c r="AQ206" s="119"/>
      <c r="AR206" s="107"/>
      <c r="AS206" s="108"/>
      <c r="AT206" s="109"/>
      <c r="AU206" s="110"/>
      <c r="AV206" s="113"/>
      <c r="AW206" s="114"/>
      <c r="AX206" s="115"/>
      <c r="AY206" s="116"/>
    </row>
    <row r="207" spans="1:51" ht="39.75" customHeight="1">
      <c r="A207" s="46">
        <v>201</v>
      </c>
      <c r="B207" s="46" t="s">
        <v>1270</v>
      </c>
      <c r="C207" s="100">
        <v>42479</v>
      </c>
      <c r="D207" s="46" t="s">
        <v>85</v>
      </c>
      <c r="E207" s="46" t="s">
        <v>66</v>
      </c>
      <c r="F207" s="46" t="s">
        <v>1275</v>
      </c>
      <c r="G207" s="46" t="s">
        <v>1272</v>
      </c>
      <c r="H207" s="100">
        <v>41550</v>
      </c>
      <c r="I207" s="46" t="s">
        <v>1273</v>
      </c>
      <c r="J207" s="46" t="s">
        <v>86</v>
      </c>
      <c r="K207" s="111" t="s">
        <v>1274</v>
      </c>
      <c r="L207" s="101" t="s">
        <v>76</v>
      </c>
      <c r="M207" s="89" t="s">
        <v>78</v>
      </c>
      <c r="N207" s="89">
        <v>3190</v>
      </c>
      <c r="O207" s="89">
        <v>751100</v>
      </c>
      <c r="P207" s="89" t="s">
        <v>78</v>
      </c>
      <c r="Q207" s="89">
        <v>301.7</v>
      </c>
      <c r="R207" s="89" t="s">
        <v>78</v>
      </c>
      <c r="S207" s="89">
        <v>200</v>
      </c>
      <c r="T207" s="89" t="s">
        <v>78</v>
      </c>
      <c r="U207" s="89">
        <v>523.5</v>
      </c>
      <c r="V207" s="89" t="s">
        <v>78</v>
      </c>
      <c r="W207" s="89">
        <v>200</v>
      </c>
      <c r="X207" s="89" t="s">
        <v>78</v>
      </c>
      <c r="Y207" s="89" t="s">
        <v>78</v>
      </c>
      <c r="Z207" s="89" t="s">
        <v>78</v>
      </c>
      <c r="AA207" s="89" t="s">
        <v>78</v>
      </c>
      <c r="AB207" s="89" t="s">
        <v>78</v>
      </c>
      <c r="AC207" s="89" t="s">
        <v>78</v>
      </c>
      <c r="AD207" s="89" t="s">
        <v>78</v>
      </c>
      <c r="AE207" s="89" t="s">
        <v>78</v>
      </c>
      <c r="AF207" s="89" t="s">
        <v>78</v>
      </c>
      <c r="AG207" s="89" t="s">
        <v>78</v>
      </c>
      <c r="AH207" s="89" t="s">
        <v>78</v>
      </c>
      <c r="AI207" s="89" t="s">
        <v>78</v>
      </c>
      <c r="AJ207" s="102"/>
      <c r="AK207" s="103"/>
      <c r="AL207" s="104"/>
      <c r="AM207" s="105"/>
      <c r="AN207" s="106"/>
      <c r="AO207" s="112"/>
      <c r="AP207" s="118"/>
      <c r="AQ207" s="119"/>
      <c r="AR207" s="107"/>
      <c r="AS207" s="108"/>
      <c r="AT207" s="109"/>
      <c r="AU207" s="110"/>
      <c r="AV207" s="113"/>
      <c r="AW207" s="114"/>
      <c r="AX207" s="115"/>
      <c r="AY207" s="116"/>
    </row>
    <row r="208" spans="1:51" ht="39.75" customHeight="1">
      <c r="A208" s="46">
        <v>202</v>
      </c>
      <c r="B208" s="46" t="s">
        <v>1270</v>
      </c>
      <c r="C208" s="100">
        <v>42479</v>
      </c>
      <c r="D208" s="46" t="s">
        <v>85</v>
      </c>
      <c r="E208" s="46" t="s">
        <v>66</v>
      </c>
      <c r="F208" s="46" t="s">
        <v>1276</v>
      </c>
      <c r="G208" s="46" t="s">
        <v>1272</v>
      </c>
      <c r="H208" s="100">
        <v>41550</v>
      </c>
      <c r="I208" s="46" t="s">
        <v>1273</v>
      </c>
      <c r="J208" s="46" t="s">
        <v>86</v>
      </c>
      <c r="K208" s="111" t="s">
        <v>1274</v>
      </c>
      <c r="L208" s="101" t="s">
        <v>76</v>
      </c>
      <c r="M208" s="89">
        <v>1475834.2</v>
      </c>
      <c r="N208" s="89">
        <v>541732</v>
      </c>
      <c r="O208" s="89">
        <v>5101877</v>
      </c>
      <c r="P208" s="89">
        <v>107153.4</v>
      </c>
      <c r="Q208" s="89">
        <v>286839.2</v>
      </c>
      <c r="R208" s="89">
        <v>15033.1</v>
      </c>
      <c r="S208" s="89">
        <v>1451147.2</v>
      </c>
      <c r="T208" s="89">
        <v>128552.4</v>
      </c>
      <c r="U208" s="89">
        <v>343762.3</v>
      </c>
      <c r="V208" s="89">
        <v>15033.1</v>
      </c>
      <c r="W208" s="89">
        <v>1352928.4</v>
      </c>
      <c r="X208" s="89" t="s">
        <v>78</v>
      </c>
      <c r="Y208" s="89" t="s">
        <v>78</v>
      </c>
      <c r="Z208" s="89" t="s">
        <v>78</v>
      </c>
      <c r="AA208" s="89" t="s">
        <v>78</v>
      </c>
      <c r="AB208" s="89" t="s">
        <v>78</v>
      </c>
      <c r="AC208" s="89" t="s">
        <v>78</v>
      </c>
      <c r="AD208" s="89" t="s">
        <v>78</v>
      </c>
      <c r="AE208" s="89" t="s">
        <v>78</v>
      </c>
      <c r="AF208" s="89" t="s">
        <v>78</v>
      </c>
      <c r="AG208" s="89" t="s">
        <v>78</v>
      </c>
      <c r="AH208" s="89" t="s">
        <v>78</v>
      </c>
      <c r="AI208" s="89" t="s">
        <v>78</v>
      </c>
      <c r="AJ208" s="102" t="s">
        <v>113</v>
      </c>
      <c r="AK208" s="103"/>
      <c r="AL208" s="104"/>
      <c r="AM208" s="105" t="s">
        <v>113</v>
      </c>
      <c r="AN208" s="106"/>
      <c r="AO208" s="112"/>
      <c r="AP208" s="118" t="s">
        <v>113</v>
      </c>
      <c r="AQ208" s="119" t="s">
        <v>113</v>
      </c>
      <c r="AR208" s="107" t="s">
        <v>113</v>
      </c>
      <c r="AS208" s="108"/>
      <c r="AT208" s="109"/>
      <c r="AU208" s="110"/>
      <c r="AV208" s="113"/>
      <c r="AW208" s="114"/>
      <c r="AX208" s="115"/>
      <c r="AY208" s="116"/>
    </row>
    <row r="209" spans="1:51" ht="39.75" customHeight="1">
      <c r="A209" s="46">
        <v>203</v>
      </c>
      <c r="B209" s="46" t="s">
        <v>1270</v>
      </c>
      <c r="C209" s="100">
        <v>42479</v>
      </c>
      <c r="D209" s="46" t="s">
        <v>85</v>
      </c>
      <c r="E209" s="46" t="s">
        <v>66</v>
      </c>
      <c r="F209" s="46" t="s">
        <v>1277</v>
      </c>
      <c r="G209" s="46" t="s">
        <v>1272</v>
      </c>
      <c r="H209" s="100">
        <v>41550</v>
      </c>
      <c r="I209" s="46" t="s">
        <v>1273</v>
      </c>
      <c r="J209" s="46" t="s">
        <v>86</v>
      </c>
      <c r="K209" s="111" t="s">
        <v>1274</v>
      </c>
      <c r="L209" s="101" t="s">
        <v>76</v>
      </c>
      <c r="M209" s="89" t="s">
        <v>78</v>
      </c>
      <c r="N209" s="89">
        <v>3287.8</v>
      </c>
      <c r="O209" s="89" t="s">
        <v>78</v>
      </c>
      <c r="P209" s="89" t="s">
        <v>78</v>
      </c>
      <c r="Q209" s="89">
        <v>773.6</v>
      </c>
      <c r="R209" s="89" t="s">
        <v>78</v>
      </c>
      <c r="S209" s="89" t="s">
        <v>78</v>
      </c>
      <c r="T209" s="89" t="s">
        <v>78</v>
      </c>
      <c r="U209" s="89">
        <v>773.6</v>
      </c>
      <c r="V209" s="89" t="s">
        <v>78</v>
      </c>
      <c r="W209" s="89" t="s">
        <v>78</v>
      </c>
      <c r="X209" s="89" t="s">
        <v>78</v>
      </c>
      <c r="Y209" s="89" t="s">
        <v>78</v>
      </c>
      <c r="Z209" s="89" t="s">
        <v>78</v>
      </c>
      <c r="AA209" s="89" t="s">
        <v>78</v>
      </c>
      <c r="AB209" s="89" t="s">
        <v>78</v>
      </c>
      <c r="AC209" s="89" t="s">
        <v>78</v>
      </c>
      <c r="AD209" s="89" t="s">
        <v>78</v>
      </c>
      <c r="AE209" s="89" t="s">
        <v>78</v>
      </c>
      <c r="AF209" s="89" t="s">
        <v>78</v>
      </c>
      <c r="AG209" s="89" t="s">
        <v>78</v>
      </c>
      <c r="AH209" s="89" t="s">
        <v>78</v>
      </c>
      <c r="AI209" s="89" t="s">
        <v>78</v>
      </c>
      <c r="AJ209" s="102"/>
      <c r="AK209" s="103"/>
      <c r="AL209" s="104"/>
      <c r="AM209" s="105"/>
      <c r="AN209" s="106"/>
      <c r="AO209" s="112"/>
      <c r="AP209" s="118"/>
      <c r="AQ209" s="119"/>
      <c r="AR209" s="107"/>
      <c r="AS209" s="108"/>
      <c r="AT209" s="109"/>
      <c r="AU209" s="110"/>
      <c r="AV209" s="113"/>
      <c r="AW209" s="114"/>
      <c r="AX209" s="115"/>
      <c r="AY209" s="116"/>
    </row>
    <row r="210" spans="1:51" ht="39.75" customHeight="1">
      <c r="A210" s="46">
        <v>204</v>
      </c>
      <c r="B210" s="46" t="s">
        <v>1278</v>
      </c>
      <c r="C210" s="100">
        <v>42479</v>
      </c>
      <c r="D210" s="46" t="s">
        <v>85</v>
      </c>
      <c r="E210" s="46" t="s">
        <v>66</v>
      </c>
      <c r="F210" s="46" t="s">
        <v>1279</v>
      </c>
      <c r="G210" s="46" t="s">
        <v>1280</v>
      </c>
      <c r="H210" s="100">
        <v>41390</v>
      </c>
      <c r="I210" s="46" t="s">
        <v>1281</v>
      </c>
      <c r="J210" s="46" t="s">
        <v>108</v>
      </c>
      <c r="K210" s="111" t="s">
        <v>1282</v>
      </c>
      <c r="L210" s="101" t="s">
        <v>76</v>
      </c>
      <c r="M210" s="89" t="s">
        <v>78</v>
      </c>
      <c r="N210" s="89">
        <v>249638</v>
      </c>
      <c r="O210" s="89" t="s">
        <v>78</v>
      </c>
      <c r="P210" s="89" t="s">
        <v>78</v>
      </c>
      <c r="Q210" s="89">
        <v>6971</v>
      </c>
      <c r="R210" s="89" t="s">
        <v>78</v>
      </c>
      <c r="S210" s="89" t="s">
        <v>78</v>
      </c>
      <c r="T210" s="89" t="s">
        <v>78</v>
      </c>
      <c r="U210" s="89">
        <v>7671</v>
      </c>
      <c r="V210" s="89" t="s">
        <v>78</v>
      </c>
      <c r="W210" s="89" t="s">
        <v>78</v>
      </c>
      <c r="X210" s="89" t="s">
        <v>78</v>
      </c>
      <c r="Y210" s="89" t="s">
        <v>1283</v>
      </c>
      <c r="Z210" s="89" t="s">
        <v>78</v>
      </c>
      <c r="AA210" s="89" t="s">
        <v>78</v>
      </c>
      <c r="AB210" s="89" t="s">
        <v>78</v>
      </c>
      <c r="AC210" s="89">
        <v>9135</v>
      </c>
      <c r="AD210" s="89" t="s">
        <v>78</v>
      </c>
      <c r="AE210" s="89" t="s">
        <v>78</v>
      </c>
      <c r="AF210" s="89" t="s">
        <v>78</v>
      </c>
      <c r="AG210" s="89" t="s">
        <v>1284</v>
      </c>
      <c r="AH210" s="89" t="s">
        <v>78</v>
      </c>
      <c r="AI210" s="89" t="s">
        <v>78</v>
      </c>
      <c r="AJ210" s="102"/>
      <c r="AK210" s="103"/>
      <c r="AL210" s="104"/>
      <c r="AM210" s="105"/>
      <c r="AN210" s="106"/>
      <c r="AO210" s="112"/>
      <c r="AP210" s="118"/>
      <c r="AQ210" s="119"/>
      <c r="AR210" s="107"/>
      <c r="AS210" s="108"/>
      <c r="AT210" s="109"/>
      <c r="AU210" s="110"/>
      <c r="AV210" s="113"/>
      <c r="AW210" s="114" t="s">
        <v>113</v>
      </c>
      <c r="AX210" s="115"/>
      <c r="AY210" s="116"/>
    </row>
    <row r="211" spans="1:51" ht="39.75" customHeight="1">
      <c r="A211" s="46">
        <v>205</v>
      </c>
      <c r="B211" s="46" t="s">
        <v>1278</v>
      </c>
      <c r="C211" s="100">
        <v>42479</v>
      </c>
      <c r="D211" s="46" t="s">
        <v>85</v>
      </c>
      <c r="E211" s="46" t="s">
        <v>66</v>
      </c>
      <c r="F211" s="46" t="s">
        <v>1285</v>
      </c>
      <c r="G211" s="46" t="s">
        <v>1280</v>
      </c>
      <c r="H211" s="100">
        <v>41390</v>
      </c>
      <c r="I211" s="46" t="s">
        <v>1281</v>
      </c>
      <c r="J211" s="46" t="s">
        <v>108</v>
      </c>
      <c r="K211" s="111" t="s">
        <v>1282</v>
      </c>
      <c r="L211" s="101" t="s">
        <v>76</v>
      </c>
      <c r="M211" s="89" t="s">
        <v>78</v>
      </c>
      <c r="N211" s="89">
        <v>178242.2</v>
      </c>
      <c r="O211" s="89" t="s">
        <v>78</v>
      </c>
      <c r="P211" s="89" t="s">
        <v>78</v>
      </c>
      <c r="Q211" s="89">
        <v>28042.1</v>
      </c>
      <c r="R211" s="89" t="s">
        <v>78</v>
      </c>
      <c r="S211" s="89" t="s">
        <v>78</v>
      </c>
      <c r="T211" s="89" t="s">
        <v>78</v>
      </c>
      <c r="U211" s="89">
        <v>26042.1</v>
      </c>
      <c r="V211" s="89" t="s">
        <v>78</v>
      </c>
      <c r="W211" s="89" t="s">
        <v>78</v>
      </c>
      <c r="X211" s="89" t="s">
        <v>78</v>
      </c>
      <c r="Y211" s="89">
        <v>26042.1</v>
      </c>
      <c r="Z211" s="89" t="s">
        <v>78</v>
      </c>
      <c r="AA211" s="89" t="s">
        <v>78</v>
      </c>
      <c r="AB211" s="89" t="s">
        <v>78</v>
      </c>
      <c r="AC211" s="89">
        <v>26084.2</v>
      </c>
      <c r="AD211" s="89" t="s">
        <v>78</v>
      </c>
      <c r="AE211" s="89" t="s">
        <v>78</v>
      </c>
      <c r="AF211" s="89" t="s">
        <v>78</v>
      </c>
      <c r="AG211" s="89">
        <v>26126.3</v>
      </c>
      <c r="AH211" s="89" t="s">
        <v>78</v>
      </c>
      <c r="AI211" s="89" t="s">
        <v>78</v>
      </c>
      <c r="AJ211" s="102"/>
      <c r="AK211" s="103"/>
      <c r="AL211" s="104"/>
      <c r="AM211" s="105" t="s">
        <v>113</v>
      </c>
      <c r="AN211" s="106"/>
      <c r="AO211" s="112" t="s">
        <v>113</v>
      </c>
      <c r="AP211" s="118"/>
      <c r="AQ211" s="119"/>
      <c r="AR211" s="107"/>
      <c r="AS211" s="108"/>
      <c r="AT211" s="109"/>
      <c r="AU211" s="110"/>
      <c r="AV211" s="113"/>
      <c r="AW211" s="114"/>
      <c r="AX211" s="115"/>
      <c r="AY211" s="116"/>
    </row>
    <row r="212" spans="1:51" ht="39.75" customHeight="1">
      <c r="A212" s="46">
        <v>206</v>
      </c>
      <c r="B212" s="46" t="s">
        <v>1286</v>
      </c>
      <c r="C212" s="100">
        <v>42479</v>
      </c>
      <c r="D212" s="46" t="s">
        <v>85</v>
      </c>
      <c r="E212" s="46" t="s">
        <v>66</v>
      </c>
      <c r="F212" s="46" t="s">
        <v>123</v>
      </c>
      <c r="G212" s="46" t="s">
        <v>1287</v>
      </c>
      <c r="H212" s="100">
        <v>41701</v>
      </c>
      <c r="I212" s="46" t="s">
        <v>1288</v>
      </c>
      <c r="J212" s="46" t="s">
        <v>108</v>
      </c>
      <c r="K212" s="111" t="s">
        <v>1289</v>
      </c>
      <c r="L212" s="101" t="s">
        <v>76</v>
      </c>
      <c r="M212" s="89">
        <v>2727200</v>
      </c>
      <c r="N212" s="89">
        <v>623154</v>
      </c>
      <c r="O212" s="89" t="s">
        <v>78</v>
      </c>
      <c r="P212" s="89">
        <v>222400</v>
      </c>
      <c r="Q212" s="89">
        <v>152600</v>
      </c>
      <c r="R212" s="89" t="s">
        <v>78</v>
      </c>
      <c r="S212" s="89" t="s">
        <v>78</v>
      </c>
      <c r="T212" s="89">
        <v>617300</v>
      </c>
      <c r="U212" s="89">
        <v>42400</v>
      </c>
      <c r="V212" s="89" t="s">
        <v>78</v>
      </c>
      <c r="W212" s="89" t="s">
        <v>78</v>
      </c>
      <c r="X212" s="89">
        <v>714400</v>
      </c>
      <c r="Y212" s="89">
        <v>75130</v>
      </c>
      <c r="Z212" s="89" t="s">
        <v>78</v>
      </c>
      <c r="AA212" s="89" t="s">
        <v>78</v>
      </c>
      <c r="AB212" s="89">
        <v>830800</v>
      </c>
      <c r="AC212" s="89">
        <v>99880</v>
      </c>
      <c r="AD212" s="89" t="s">
        <v>78</v>
      </c>
      <c r="AE212" s="89" t="s">
        <v>78</v>
      </c>
      <c r="AF212" s="89">
        <v>342300</v>
      </c>
      <c r="AG212" s="89">
        <v>187730</v>
      </c>
      <c r="AH212" s="89" t="s">
        <v>78</v>
      </c>
      <c r="AI212" s="89" t="s">
        <v>78</v>
      </c>
      <c r="AJ212" s="102" t="s">
        <v>113</v>
      </c>
      <c r="AK212" s="103"/>
      <c r="AL212" s="104"/>
      <c r="AM212" s="105"/>
      <c r="AN212" s="106"/>
      <c r="AO212" s="112"/>
      <c r="AP212" s="118"/>
      <c r="AQ212" s="119"/>
      <c r="AR212" s="107"/>
      <c r="AS212" s="108"/>
      <c r="AT212" s="109"/>
      <c r="AU212" s="110"/>
      <c r="AV212" s="113"/>
      <c r="AW212" s="114"/>
      <c r="AX212" s="115"/>
      <c r="AY212" s="116"/>
    </row>
    <row r="213" spans="1:51" ht="39.75" customHeight="1">
      <c r="A213" s="46">
        <v>207</v>
      </c>
      <c r="B213" s="46" t="s">
        <v>1286</v>
      </c>
      <c r="C213" s="100">
        <v>42479</v>
      </c>
      <c r="D213" s="46" t="s">
        <v>85</v>
      </c>
      <c r="E213" s="46" t="s">
        <v>66</v>
      </c>
      <c r="F213" s="46" t="s">
        <v>116</v>
      </c>
      <c r="G213" s="46" t="s">
        <v>1287</v>
      </c>
      <c r="H213" s="100">
        <v>41701</v>
      </c>
      <c r="I213" s="46" t="s">
        <v>1288</v>
      </c>
      <c r="J213" s="46" t="s">
        <v>108</v>
      </c>
      <c r="K213" s="111" t="s">
        <v>1289</v>
      </c>
      <c r="L213" s="101" t="s">
        <v>76</v>
      </c>
      <c r="M213" s="89">
        <v>344958.1</v>
      </c>
      <c r="N213" s="89">
        <v>131190</v>
      </c>
      <c r="O213" s="89" t="s">
        <v>78</v>
      </c>
      <c r="P213" s="89" t="s">
        <v>78</v>
      </c>
      <c r="Q213" s="89">
        <v>8500</v>
      </c>
      <c r="R213" s="89" t="s">
        <v>78</v>
      </c>
      <c r="S213" s="89" t="s">
        <v>78</v>
      </c>
      <c r="T213" s="89" t="s">
        <v>78</v>
      </c>
      <c r="U213" s="89">
        <v>6500</v>
      </c>
      <c r="V213" s="89" t="s">
        <v>78</v>
      </c>
      <c r="W213" s="89" t="s">
        <v>78</v>
      </c>
      <c r="X213" s="89">
        <v>62400</v>
      </c>
      <c r="Y213" s="89">
        <v>26520</v>
      </c>
      <c r="Z213" s="89" t="s">
        <v>78</v>
      </c>
      <c r="AA213" s="89" t="s">
        <v>78</v>
      </c>
      <c r="AB213" s="89">
        <v>120000</v>
      </c>
      <c r="AC213" s="89">
        <v>41970</v>
      </c>
      <c r="AD213" s="89" t="s">
        <v>78</v>
      </c>
      <c r="AE213" s="89" t="s">
        <v>78</v>
      </c>
      <c r="AF213" s="89">
        <v>88800</v>
      </c>
      <c r="AG213" s="89">
        <v>34300</v>
      </c>
      <c r="AH213" s="89" t="s">
        <v>78</v>
      </c>
      <c r="AI213" s="89" t="s">
        <v>78</v>
      </c>
      <c r="AJ213" s="102"/>
      <c r="AK213" s="103"/>
      <c r="AL213" s="104"/>
      <c r="AM213" s="105"/>
      <c r="AN213" s="106"/>
      <c r="AO213" s="112" t="s">
        <v>113</v>
      </c>
      <c r="AP213" s="118" t="s">
        <v>113</v>
      </c>
      <c r="AQ213" s="119"/>
      <c r="AR213" s="107" t="s">
        <v>113</v>
      </c>
      <c r="AS213" s="108"/>
      <c r="AT213" s="109"/>
      <c r="AU213" s="110"/>
      <c r="AV213" s="113"/>
      <c r="AW213" s="114"/>
      <c r="AX213" s="115"/>
      <c r="AY213" s="116"/>
    </row>
    <row r="214" spans="1:51" ht="39.75" customHeight="1">
      <c r="A214" s="46">
        <v>208</v>
      </c>
      <c r="B214" s="46" t="s">
        <v>1286</v>
      </c>
      <c r="C214" s="100">
        <v>42479</v>
      </c>
      <c r="D214" s="46" t="s">
        <v>85</v>
      </c>
      <c r="E214" s="46" t="s">
        <v>66</v>
      </c>
      <c r="F214" s="46" t="s">
        <v>127</v>
      </c>
      <c r="G214" s="46" t="s">
        <v>1287</v>
      </c>
      <c r="H214" s="100">
        <v>41701</v>
      </c>
      <c r="I214" s="46" t="s">
        <v>1288</v>
      </c>
      <c r="J214" s="46" t="s">
        <v>108</v>
      </c>
      <c r="K214" s="111" t="s">
        <v>1289</v>
      </c>
      <c r="L214" s="101" t="s">
        <v>76</v>
      </c>
      <c r="M214" s="89" t="s">
        <v>78</v>
      </c>
      <c r="N214" s="89">
        <v>167960</v>
      </c>
      <c r="O214" s="89" t="s">
        <v>78</v>
      </c>
      <c r="P214" s="89" t="s">
        <v>78</v>
      </c>
      <c r="Q214" s="89">
        <v>5000</v>
      </c>
      <c r="R214" s="89" t="s">
        <v>78</v>
      </c>
      <c r="S214" s="89" t="s">
        <v>78</v>
      </c>
      <c r="T214" s="89" t="s">
        <v>78</v>
      </c>
      <c r="U214" s="89">
        <v>4400</v>
      </c>
      <c r="V214" s="89" t="s">
        <v>78</v>
      </c>
      <c r="W214" s="89" t="s">
        <v>78</v>
      </c>
      <c r="X214" s="89" t="s">
        <v>78</v>
      </c>
      <c r="Y214" s="89">
        <v>50340</v>
      </c>
      <c r="Z214" s="89" t="s">
        <v>78</v>
      </c>
      <c r="AA214" s="89" t="s">
        <v>78</v>
      </c>
      <c r="AB214" s="89" t="s">
        <v>78</v>
      </c>
      <c r="AC214" s="89">
        <v>50340</v>
      </c>
      <c r="AD214" s="89" t="s">
        <v>78</v>
      </c>
      <c r="AE214" s="89" t="s">
        <v>78</v>
      </c>
      <c r="AF214" s="89" t="s">
        <v>78</v>
      </c>
      <c r="AG214" s="89">
        <v>50380</v>
      </c>
      <c r="AH214" s="89" t="s">
        <v>78</v>
      </c>
      <c r="AI214" s="89" t="s">
        <v>78</v>
      </c>
      <c r="AJ214" s="102"/>
      <c r="AK214" s="103"/>
      <c r="AL214" s="104"/>
      <c r="AM214" s="105"/>
      <c r="AN214" s="106"/>
      <c r="AO214" s="112" t="s">
        <v>113</v>
      </c>
      <c r="AP214" s="118"/>
      <c r="AQ214" s="119"/>
      <c r="AR214" s="107"/>
      <c r="AS214" s="108"/>
      <c r="AT214" s="109" t="s">
        <v>113</v>
      </c>
      <c r="AU214" s="110"/>
      <c r="AV214" s="113"/>
      <c r="AW214" s="114"/>
      <c r="AX214" s="115"/>
      <c r="AY214" s="116"/>
    </row>
    <row r="215" spans="1:51" ht="39.75" customHeight="1">
      <c r="A215" s="46">
        <v>209</v>
      </c>
      <c r="B215" s="46" t="s">
        <v>1290</v>
      </c>
      <c r="C215" s="100">
        <v>42480</v>
      </c>
      <c r="D215" s="46" t="s">
        <v>85</v>
      </c>
      <c r="E215" s="46" t="s">
        <v>66</v>
      </c>
      <c r="F215" s="46" t="s">
        <v>1291</v>
      </c>
      <c r="G215" s="46" t="s">
        <v>1292</v>
      </c>
      <c r="H215" s="100">
        <v>41591</v>
      </c>
      <c r="I215" s="46" t="s">
        <v>1293</v>
      </c>
      <c r="J215" s="46" t="s">
        <v>133</v>
      </c>
      <c r="K215" s="111" t="s">
        <v>1294</v>
      </c>
      <c r="L215" s="101" t="s">
        <v>76</v>
      </c>
      <c r="M215" s="89" t="s">
        <v>78</v>
      </c>
      <c r="N215" s="89">
        <v>6143</v>
      </c>
      <c r="O215" s="89" t="s">
        <v>78</v>
      </c>
      <c r="P215" s="89" t="s">
        <v>78</v>
      </c>
      <c r="Q215" s="89">
        <v>7000</v>
      </c>
      <c r="R215" s="89" t="s">
        <v>78</v>
      </c>
      <c r="S215" s="89" t="s">
        <v>78</v>
      </c>
      <c r="T215" s="89" t="s">
        <v>78</v>
      </c>
      <c r="U215" s="89" t="s">
        <v>78</v>
      </c>
      <c r="V215" s="89" t="s">
        <v>78</v>
      </c>
      <c r="W215" s="89" t="s">
        <v>78</v>
      </c>
      <c r="X215" s="89" t="s">
        <v>78</v>
      </c>
      <c r="Y215" s="89" t="s">
        <v>78</v>
      </c>
      <c r="Z215" s="89" t="s">
        <v>78</v>
      </c>
      <c r="AA215" s="89" t="s">
        <v>78</v>
      </c>
      <c r="AB215" s="89" t="s">
        <v>78</v>
      </c>
      <c r="AC215" s="89" t="s">
        <v>78</v>
      </c>
      <c r="AD215" s="89" t="s">
        <v>78</v>
      </c>
      <c r="AE215" s="89" t="s">
        <v>78</v>
      </c>
      <c r="AF215" s="89" t="s">
        <v>78</v>
      </c>
      <c r="AG215" s="89" t="s">
        <v>78</v>
      </c>
      <c r="AH215" s="89" t="s">
        <v>78</v>
      </c>
      <c r="AI215" s="89" t="s">
        <v>78</v>
      </c>
      <c r="AJ215" s="102"/>
      <c r="AK215" s="103"/>
      <c r="AL215" s="104"/>
      <c r="AM215" s="105"/>
      <c r="AN215" s="106"/>
      <c r="AO215" s="112"/>
      <c r="AP215" s="118"/>
      <c r="AQ215" s="119"/>
      <c r="AR215" s="107"/>
      <c r="AS215" s="108"/>
      <c r="AT215" s="109"/>
      <c r="AU215" s="110"/>
      <c r="AV215" s="113"/>
      <c r="AW215" s="114"/>
      <c r="AX215" s="115"/>
      <c r="AY215" s="116"/>
    </row>
    <row r="216" spans="1:51" ht="39.75" customHeight="1">
      <c r="A216" s="46">
        <v>210</v>
      </c>
      <c r="B216" s="46" t="s">
        <v>1290</v>
      </c>
      <c r="C216" s="100">
        <v>42480</v>
      </c>
      <c r="D216" s="46" t="s">
        <v>85</v>
      </c>
      <c r="E216" s="46" t="s">
        <v>66</v>
      </c>
      <c r="F216" s="46" t="s">
        <v>1295</v>
      </c>
      <c r="G216" s="46" t="s">
        <v>1292</v>
      </c>
      <c r="H216" s="100">
        <v>41591</v>
      </c>
      <c r="I216" s="46" t="s">
        <v>1293</v>
      </c>
      <c r="J216" s="46" t="s">
        <v>133</v>
      </c>
      <c r="K216" s="111" t="s">
        <v>1294</v>
      </c>
      <c r="L216" s="101" t="s">
        <v>76</v>
      </c>
      <c r="M216" s="89">
        <v>198538.5</v>
      </c>
      <c r="N216" s="89">
        <v>143881</v>
      </c>
      <c r="O216" s="89" t="s">
        <v>78</v>
      </c>
      <c r="P216" s="89" t="s">
        <v>78</v>
      </c>
      <c r="Q216" s="89">
        <v>43828</v>
      </c>
      <c r="R216" s="89" t="s">
        <v>78</v>
      </c>
      <c r="S216" s="89" t="s">
        <v>78</v>
      </c>
      <c r="T216" s="89" t="s">
        <v>78</v>
      </c>
      <c r="U216" s="89" t="s">
        <v>78</v>
      </c>
      <c r="V216" s="89" t="s">
        <v>78</v>
      </c>
      <c r="W216" s="89" t="s">
        <v>78</v>
      </c>
      <c r="X216" s="89" t="s">
        <v>78</v>
      </c>
      <c r="Y216" s="89" t="s">
        <v>78</v>
      </c>
      <c r="Z216" s="89" t="s">
        <v>78</v>
      </c>
      <c r="AA216" s="89" t="s">
        <v>78</v>
      </c>
      <c r="AB216" s="89" t="s">
        <v>78</v>
      </c>
      <c r="AC216" s="89" t="s">
        <v>78</v>
      </c>
      <c r="AD216" s="89" t="s">
        <v>78</v>
      </c>
      <c r="AE216" s="89" t="s">
        <v>78</v>
      </c>
      <c r="AF216" s="89" t="s">
        <v>78</v>
      </c>
      <c r="AG216" s="89" t="s">
        <v>78</v>
      </c>
      <c r="AH216" s="89" t="s">
        <v>78</v>
      </c>
      <c r="AI216" s="89" t="s">
        <v>78</v>
      </c>
      <c r="AJ216" s="102" t="s">
        <v>113</v>
      </c>
      <c r="AK216" s="103"/>
      <c r="AL216" s="104"/>
      <c r="AM216" s="105" t="s">
        <v>113</v>
      </c>
      <c r="AN216" s="106"/>
      <c r="AO216" s="112" t="s">
        <v>113</v>
      </c>
      <c r="AP216" s="118" t="s">
        <v>113</v>
      </c>
      <c r="AQ216" s="119"/>
      <c r="AR216" s="107" t="s">
        <v>113</v>
      </c>
      <c r="AS216" s="108" t="s">
        <v>113</v>
      </c>
      <c r="AT216" s="109" t="s">
        <v>113</v>
      </c>
      <c r="AU216" s="110"/>
      <c r="AV216" s="113"/>
      <c r="AW216" s="114"/>
      <c r="AX216" s="115"/>
      <c r="AY216" s="116" t="s">
        <v>113</v>
      </c>
    </row>
    <row r="217" spans="1:51" ht="39.75" customHeight="1">
      <c r="A217" s="46">
        <v>211</v>
      </c>
      <c r="B217" s="46" t="s">
        <v>1296</v>
      </c>
      <c r="C217" s="100">
        <v>42480</v>
      </c>
      <c r="D217" s="46" t="s">
        <v>85</v>
      </c>
      <c r="E217" s="46" t="s">
        <v>66</v>
      </c>
      <c r="F217" s="46" t="s">
        <v>1297</v>
      </c>
      <c r="G217" s="46" t="s">
        <v>1298</v>
      </c>
      <c r="H217" s="100">
        <v>41558</v>
      </c>
      <c r="I217" s="46" t="s">
        <v>1299</v>
      </c>
      <c r="J217" s="46" t="s">
        <v>108</v>
      </c>
      <c r="K217" s="111" t="s">
        <v>1300</v>
      </c>
      <c r="L217" s="101" t="s">
        <v>76</v>
      </c>
      <c r="M217" s="89" t="s">
        <v>78</v>
      </c>
      <c r="N217" s="89">
        <v>68645.8</v>
      </c>
      <c r="O217" s="89" t="s">
        <v>78</v>
      </c>
      <c r="P217" s="89" t="s">
        <v>78</v>
      </c>
      <c r="Q217" s="89">
        <v>9340.5</v>
      </c>
      <c r="R217" s="89" t="s">
        <v>78</v>
      </c>
      <c r="S217" s="89" t="s">
        <v>78</v>
      </c>
      <c r="T217" s="89" t="s">
        <v>78</v>
      </c>
      <c r="U217" s="89">
        <v>9800</v>
      </c>
      <c r="V217" s="89" t="s">
        <v>78</v>
      </c>
      <c r="W217" s="89" t="s">
        <v>78</v>
      </c>
      <c r="X217" s="89" t="s">
        <v>78</v>
      </c>
      <c r="Y217" s="89">
        <v>10250</v>
      </c>
      <c r="Z217" s="89" t="s">
        <v>78</v>
      </c>
      <c r="AA217" s="89" t="s">
        <v>78</v>
      </c>
      <c r="AB217" s="89" t="s">
        <v>78</v>
      </c>
      <c r="AC217" s="89">
        <v>10720</v>
      </c>
      <c r="AD217" s="89" t="s">
        <v>78</v>
      </c>
      <c r="AE217" s="89" t="s">
        <v>78</v>
      </c>
      <c r="AF217" s="89" t="s">
        <v>78</v>
      </c>
      <c r="AG217" s="89">
        <v>11200</v>
      </c>
      <c r="AH217" s="89" t="s">
        <v>78</v>
      </c>
      <c r="AI217" s="89" t="s">
        <v>78</v>
      </c>
      <c r="AJ217" s="102"/>
      <c r="AK217" s="103"/>
      <c r="AL217" s="104"/>
      <c r="AM217" s="105"/>
      <c r="AN217" s="106"/>
      <c r="AO217" s="112"/>
      <c r="AP217" s="118"/>
      <c r="AQ217" s="119"/>
      <c r="AR217" s="107"/>
      <c r="AS217" s="108"/>
      <c r="AT217" s="109"/>
      <c r="AU217" s="110"/>
      <c r="AV217" s="113"/>
      <c r="AW217" s="114"/>
      <c r="AX217" s="115"/>
      <c r="AY217" s="116"/>
    </row>
    <row r="218" spans="1:51" ht="39.75" customHeight="1">
      <c r="A218" s="46">
        <v>212</v>
      </c>
      <c r="B218" s="46" t="s">
        <v>1296</v>
      </c>
      <c r="C218" s="100">
        <v>42480</v>
      </c>
      <c r="D218" s="46" t="s">
        <v>85</v>
      </c>
      <c r="E218" s="46" t="s">
        <v>66</v>
      </c>
      <c r="F218" s="46" t="s">
        <v>1301</v>
      </c>
      <c r="G218" s="46" t="s">
        <v>1298</v>
      </c>
      <c r="H218" s="100">
        <v>41558</v>
      </c>
      <c r="I218" s="46" t="s">
        <v>1299</v>
      </c>
      <c r="J218" s="46" t="s">
        <v>108</v>
      </c>
      <c r="K218" s="111" t="s">
        <v>1300</v>
      </c>
      <c r="L218" s="101" t="s">
        <v>76</v>
      </c>
      <c r="M218" s="89" t="s">
        <v>78</v>
      </c>
      <c r="N218" s="89">
        <v>910746.3</v>
      </c>
      <c r="O218" s="89">
        <v>750000</v>
      </c>
      <c r="P218" s="89" t="s">
        <v>78</v>
      </c>
      <c r="Q218" s="89" t="s">
        <v>78</v>
      </c>
      <c r="R218" s="89" t="s">
        <v>78</v>
      </c>
      <c r="S218" s="89" t="s">
        <v>78</v>
      </c>
      <c r="T218" s="89" t="s">
        <v>78</v>
      </c>
      <c r="U218" s="89" t="s">
        <v>78</v>
      </c>
      <c r="V218" s="89" t="s">
        <v>78</v>
      </c>
      <c r="W218" s="89" t="s">
        <v>78</v>
      </c>
      <c r="X218" s="89" t="s">
        <v>78</v>
      </c>
      <c r="Y218" s="89">
        <v>301208.3</v>
      </c>
      <c r="Z218" s="89" t="s">
        <v>78</v>
      </c>
      <c r="AA218" s="89">
        <v>250000</v>
      </c>
      <c r="AB218" s="89" t="s">
        <v>78</v>
      </c>
      <c r="AC218" s="89">
        <v>303563.90000000002</v>
      </c>
      <c r="AD218" s="89" t="s">
        <v>78</v>
      </c>
      <c r="AE218" s="89">
        <v>250000</v>
      </c>
      <c r="AF218" s="89" t="s">
        <v>78</v>
      </c>
      <c r="AG218" s="89">
        <v>305974.09999999998</v>
      </c>
      <c r="AH218" s="89" t="s">
        <v>78</v>
      </c>
      <c r="AI218" s="89">
        <v>250000</v>
      </c>
      <c r="AJ218" s="102"/>
      <c r="AK218" s="103"/>
      <c r="AL218" s="104"/>
      <c r="AM218" s="105"/>
      <c r="AN218" s="106"/>
      <c r="AO218" s="112"/>
      <c r="AP218" s="118"/>
      <c r="AQ218" s="119"/>
      <c r="AR218" s="107"/>
      <c r="AS218" s="108"/>
      <c r="AT218" s="109"/>
      <c r="AU218" s="110"/>
      <c r="AV218" s="113"/>
      <c r="AW218" s="114"/>
      <c r="AX218" s="115"/>
      <c r="AY218" s="116"/>
    </row>
    <row r="219" spans="1:51" ht="39.75" customHeight="1">
      <c r="A219" s="46">
        <v>213</v>
      </c>
      <c r="B219" s="46" t="s">
        <v>1296</v>
      </c>
      <c r="C219" s="100">
        <v>42480</v>
      </c>
      <c r="D219" s="46" t="s">
        <v>85</v>
      </c>
      <c r="E219" s="46" t="s">
        <v>66</v>
      </c>
      <c r="F219" s="46" t="s">
        <v>1302</v>
      </c>
      <c r="G219" s="46" t="s">
        <v>1298</v>
      </c>
      <c r="H219" s="100">
        <v>41558</v>
      </c>
      <c r="I219" s="46" t="s">
        <v>1299</v>
      </c>
      <c r="J219" s="46" t="s">
        <v>108</v>
      </c>
      <c r="K219" s="111" t="s">
        <v>1300</v>
      </c>
      <c r="L219" s="101" t="s">
        <v>76</v>
      </c>
      <c r="M219" s="89">
        <v>1643469.4</v>
      </c>
      <c r="N219" s="89">
        <f>454666.7+22395.5</f>
        <v>477062.2</v>
      </c>
      <c r="O219" s="89">
        <v>7780455.9000000004</v>
      </c>
      <c r="P219" s="89">
        <v>2000</v>
      </c>
      <c r="Q219" s="89">
        <v>13617.4</v>
      </c>
      <c r="R219" s="89">
        <v>1300</v>
      </c>
      <c r="S219" s="89">
        <v>339085</v>
      </c>
      <c r="T219" s="89">
        <v>2000</v>
      </c>
      <c r="U219" s="89">
        <v>13617.4</v>
      </c>
      <c r="V219" s="89">
        <v>1300</v>
      </c>
      <c r="W219" s="89">
        <v>359085</v>
      </c>
      <c r="X219" s="89">
        <v>414800</v>
      </c>
      <c r="Y219" s="89">
        <v>120660</v>
      </c>
      <c r="Z219" s="89">
        <v>5040</v>
      </c>
      <c r="AA219" s="89">
        <v>1930815.5</v>
      </c>
      <c r="AB219" s="89">
        <v>414800</v>
      </c>
      <c r="AC219" s="89">
        <v>120660</v>
      </c>
      <c r="AD219" s="89">
        <v>5040</v>
      </c>
      <c r="AE219" s="89">
        <v>1930815.5</v>
      </c>
      <c r="AF219" s="89">
        <v>414800</v>
      </c>
      <c r="AG219" s="89">
        <v>120660</v>
      </c>
      <c r="AH219" s="89">
        <v>5040</v>
      </c>
      <c r="AI219" s="89">
        <v>1930815.5</v>
      </c>
      <c r="AJ219" s="102" t="s">
        <v>113</v>
      </c>
      <c r="AK219" s="103"/>
      <c r="AL219" s="104"/>
      <c r="AM219" s="105" t="s">
        <v>113</v>
      </c>
      <c r="AN219" s="106"/>
      <c r="AO219" s="112" t="s">
        <v>113</v>
      </c>
      <c r="AP219" s="118"/>
      <c r="AQ219" s="119"/>
      <c r="AR219" s="107" t="s">
        <v>113</v>
      </c>
      <c r="AS219" s="108"/>
      <c r="AT219" s="109"/>
      <c r="AU219" s="110"/>
      <c r="AV219" s="113"/>
      <c r="AW219" s="114" t="s">
        <v>113</v>
      </c>
      <c r="AX219" s="115"/>
      <c r="AY219" s="116"/>
    </row>
    <row r="220" spans="1:51" ht="39.75" customHeight="1">
      <c r="A220" s="46">
        <v>214</v>
      </c>
      <c r="B220" s="46" t="s">
        <v>1296</v>
      </c>
      <c r="C220" s="100">
        <v>42480</v>
      </c>
      <c r="D220" s="46" t="s">
        <v>85</v>
      </c>
      <c r="E220" s="46" t="s">
        <v>66</v>
      </c>
      <c r="F220" s="46" t="s">
        <v>1303</v>
      </c>
      <c r="G220" s="46" t="s">
        <v>1298</v>
      </c>
      <c r="H220" s="100">
        <v>41558</v>
      </c>
      <c r="I220" s="46" t="s">
        <v>1299</v>
      </c>
      <c r="J220" s="46" t="s">
        <v>108</v>
      </c>
      <c r="K220" s="111" t="s">
        <v>1300</v>
      </c>
      <c r="L220" s="101" t="s">
        <v>76</v>
      </c>
      <c r="M220" s="89" t="s">
        <v>78</v>
      </c>
      <c r="N220" s="89" t="s">
        <v>78</v>
      </c>
      <c r="O220" s="89" t="s">
        <v>78</v>
      </c>
      <c r="P220" s="89" t="s">
        <v>78</v>
      </c>
      <c r="Q220" s="89" t="s">
        <v>78</v>
      </c>
      <c r="R220" s="89" t="s">
        <v>78</v>
      </c>
      <c r="S220" s="89" t="s">
        <v>78</v>
      </c>
      <c r="T220" s="89" t="s">
        <v>78</v>
      </c>
      <c r="U220" s="89" t="s">
        <v>78</v>
      </c>
      <c r="V220" s="89" t="s">
        <v>78</v>
      </c>
      <c r="W220" s="89" t="s">
        <v>78</v>
      </c>
      <c r="X220" s="89" t="s">
        <v>78</v>
      </c>
      <c r="Y220" s="89" t="s">
        <v>78</v>
      </c>
      <c r="Z220" s="89" t="s">
        <v>78</v>
      </c>
      <c r="AA220" s="89" t="s">
        <v>78</v>
      </c>
      <c r="AB220" s="89" t="s">
        <v>78</v>
      </c>
      <c r="AC220" s="89" t="s">
        <v>78</v>
      </c>
      <c r="AD220" s="89" t="s">
        <v>78</v>
      </c>
      <c r="AE220" s="89" t="s">
        <v>78</v>
      </c>
      <c r="AF220" s="89" t="s">
        <v>78</v>
      </c>
      <c r="AG220" s="89" t="s">
        <v>78</v>
      </c>
      <c r="AH220" s="89" t="s">
        <v>78</v>
      </c>
      <c r="AI220" s="89" t="s">
        <v>78</v>
      </c>
      <c r="AJ220" s="102"/>
      <c r="AK220" s="103"/>
      <c r="AL220" s="104"/>
      <c r="AM220" s="105"/>
      <c r="AN220" s="106"/>
      <c r="AO220" s="112"/>
      <c r="AP220" s="118"/>
      <c r="AQ220" s="119"/>
      <c r="AR220" s="107"/>
      <c r="AS220" s="108"/>
      <c r="AT220" s="109"/>
      <c r="AU220" s="110"/>
      <c r="AV220" s="113"/>
      <c r="AW220" s="114"/>
      <c r="AX220" s="115"/>
      <c r="AY220" s="116"/>
    </row>
    <row r="221" spans="1:51" ht="39.75" customHeight="1">
      <c r="A221" s="46">
        <v>215</v>
      </c>
      <c r="B221" s="46" t="s">
        <v>1304</v>
      </c>
      <c r="C221" s="100">
        <v>42480</v>
      </c>
      <c r="D221" s="46" t="s">
        <v>85</v>
      </c>
      <c r="E221" s="46" t="s">
        <v>66</v>
      </c>
      <c r="F221" s="46" t="s">
        <v>1305</v>
      </c>
      <c r="G221" s="46" t="s">
        <v>1306</v>
      </c>
      <c r="H221" s="100">
        <v>41556</v>
      </c>
      <c r="I221" s="46" t="s">
        <v>1307</v>
      </c>
      <c r="J221" s="46" t="s">
        <v>374</v>
      </c>
      <c r="K221" s="111" t="s">
        <v>1308</v>
      </c>
      <c r="L221" s="101" t="s">
        <v>76</v>
      </c>
      <c r="M221" s="89">
        <v>110000</v>
      </c>
      <c r="N221" s="89">
        <v>1537119.1</v>
      </c>
      <c r="O221" s="89">
        <v>150000</v>
      </c>
      <c r="P221" s="89">
        <v>50000</v>
      </c>
      <c r="Q221" s="89">
        <v>592254</v>
      </c>
      <c r="R221" s="89" t="s">
        <v>78</v>
      </c>
      <c r="S221" s="89">
        <v>150000</v>
      </c>
      <c r="T221" s="89" t="s">
        <v>78</v>
      </c>
      <c r="U221" s="89">
        <v>254651.1</v>
      </c>
      <c r="V221" s="89" t="s">
        <v>78</v>
      </c>
      <c r="W221" s="89" t="s">
        <v>78</v>
      </c>
      <c r="X221" s="89">
        <v>20000</v>
      </c>
      <c r="Y221" s="89">
        <v>230594</v>
      </c>
      <c r="Z221" s="89" t="s">
        <v>78</v>
      </c>
      <c r="AA221" s="89" t="s">
        <v>78</v>
      </c>
      <c r="AB221" s="89">
        <v>20000</v>
      </c>
      <c r="AC221" s="89">
        <v>230180</v>
      </c>
      <c r="AD221" s="89" t="s">
        <v>78</v>
      </c>
      <c r="AE221" s="89" t="s">
        <v>78</v>
      </c>
      <c r="AF221" s="89">
        <v>20000</v>
      </c>
      <c r="AG221" s="89">
        <v>229440</v>
      </c>
      <c r="AH221" s="89" t="s">
        <v>78</v>
      </c>
      <c r="AI221" s="89" t="s">
        <v>78</v>
      </c>
      <c r="AJ221" s="102" t="s">
        <v>113</v>
      </c>
      <c r="AK221" s="103"/>
      <c r="AL221" s="104"/>
      <c r="AM221" s="105"/>
      <c r="AN221" s="106"/>
      <c r="AO221" s="112" t="s">
        <v>113</v>
      </c>
      <c r="AP221" s="118"/>
      <c r="AQ221" s="119"/>
      <c r="AR221" s="107"/>
      <c r="AS221" s="108"/>
      <c r="AT221" s="109"/>
      <c r="AU221" s="110"/>
      <c r="AV221" s="113"/>
      <c r="AW221" s="114"/>
      <c r="AX221" s="115"/>
      <c r="AY221" s="116"/>
    </row>
    <row r="222" spans="1:51" ht="39.75" customHeight="1">
      <c r="A222" s="46">
        <v>216</v>
      </c>
      <c r="B222" s="46" t="s">
        <v>1304</v>
      </c>
      <c r="C222" s="100">
        <v>42480</v>
      </c>
      <c r="D222" s="46" t="s">
        <v>85</v>
      </c>
      <c r="E222" s="46" t="s">
        <v>66</v>
      </c>
      <c r="F222" s="46" t="s">
        <v>116</v>
      </c>
      <c r="G222" s="46" t="s">
        <v>1306</v>
      </c>
      <c r="H222" s="100">
        <v>41556</v>
      </c>
      <c r="I222" s="46" t="s">
        <v>1307</v>
      </c>
      <c r="J222" s="46" t="s">
        <v>374</v>
      </c>
      <c r="K222" s="111" t="s">
        <v>1308</v>
      </c>
      <c r="L222" s="101" t="s">
        <v>76</v>
      </c>
      <c r="M222" s="89">
        <v>799500</v>
      </c>
      <c r="N222" s="89">
        <v>1877400</v>
      </c>
      <c r="O222" s="89">
        <v>7172500</v>
      </c>
      <c r="P222" s="89">
        <v>148700</v>
      </c>
      <c r="Q222" s="89">
        <f>425000+88300</f>
        <v>513300</v>
      </c>
      <c r="R222" s="89">
        <v>17660</v>
      </c>
      <c r="S222" s="89">
        <v>1482500</v>
      </c>
      <c r="T222" s="89">
        <v>162700</v>
      </c>
      <c r="U222" s="89">
        <v>360400</v>
      </c>
      <c r="V222" s="89">
        <v>17660</v>
      </c>
      <c r="W222" s="89">
        <v>1422500</v>
      </c>
      <c r="X222" s="89">
        <v>162700</v>
      </c>
      <c r="Y222" s="89">
        <v>364000</v>
      </c>
      <c r="Z222" s="89">
        <v>17660</v>
      </c>
      <c r="AA222" s="89">
        <v>1422500</v>
      </c>
      <c r="AB222" s="89">
        <v>162700</v>
      </c>
      <c r="AC222" s="89">
        <v>364000</v>
      </c>
      <c r="AD222" s="89">
        <v>17660</v>
      </c>
      <c r="AE222" s="89">
        <v>1422500</v>
      </c>
      <c r="AF222" s="89">
        <v>162700</v>
      </c>
      <c r="AG222" s="89">
        <v>364000</v>
      </c>
      <c r="AH222" s="89">
        <v>17660</v>
      </c>
      <c r="AI222" s="89">
        <v>1422500</v>
      </c>
      <c r="AJ222" s="102"/>
      <c r="AK222" s="103"/>
      <c r="AL222" s="104"/>
      <c r="AM222" s="105"/>
      <c r="AN222" s="106"/>
      <c r="AO222" s="112" t="s">
        <v>113</v>
      </c>
      <c r="AP222" s="118" t="s">
        <v>113</v>
      </c>
      <c r="AQ222" s="119"/>
      <c r="AR222" s="107" t="s">
        <v>113</v>
      </c>
      <c r="AS222" s="108"/>
      <c r="AT222" s="109"/>
      <c r="AU222" s="110"/>
      <c r="AV222" s="113"/>
      <c r="AW222" s="114"/>
      <c r="AX222" s="115" t="s">
        <v>113</v>
      </c>
      <c r="AY222" s="116"/>
    </row>
    <row r="223" spans="1:51" ht="39.75" customHeight="1">
      <c r="A223" s="46">
        <v>217</v>
      </c>
      <c r="B223" s="46" t="s">
        <v>1309</v>
      </c>
      <c r="C223" s="100">
        <v>42480</v>
      </c>
      <c r="D223" s="46" t="s">
        <v>85</v>
      </c>
      <c r="E223" s="46" t="s">
        <v>66</v>
      </c>
      <c r="F223" s="46" t="s">
        <v>1310</v>
      </c>
      <c r="G223" s="46" t="s">
        <v>1311</v>
      </c>
      <c r="H223" s="100">
        <v>40807</v>
      </c>
      <c r="I223" s="46" t="s">
        <v>1312</v>
      </c>
      <c r="J223" s="46" t="s">
        <v>1313</v>
      </c>
      <c r="K223" s="111" t="s">
        <v>1314</v>
      </c>
      <c r="L223" s="101" t="s">
        <v>76</v>
      </c>
      <c r="M223" s="89">
        <v>1559215.03</v>
      </c>
      <c r="N223" s="89">
        <f>383571.4+41413.3</f>
        <v>424984.7</v>
      </c>
      <c r="O223" s="89">
        <v>1512746.68</v>
      </c>
      <c r="P223" s="89">
        <v>344392</v>
      </c>
      <c r="Q223" s="89">
        <v>65758</v>
      </c>
      <c r="R223" s="89">
        <v>13675</v>
      </c>
      <c r="S223" s="89">
        <v>378445</v>
      </c>
      <c r="T223" s="89">
        <v>206574</v>
      </c>
      <c r="U223" s="89">
        <v>55758.5</v>
      </c>
      <c r="V223" s="89">
        <v>3650</v>
      </c>
      <c r="W223" s="89">
        <v>29111.7</v>
      </c>
      <c r="X223" s="89">
        <v>124800</v>
      </c>
      <c r="Y223" s="89">
        <v>36040</v>
      </c>
      <c r="Z223" s="89">
        <v>1650</v>
      </c>
      <c r="AA223" s="89">
        <v>28451.7</v>
      </c>
      <c r="AB223" s="89">
        <v>124800</v>
      </c>
      <c r="AC223" s="89">
        <v>36040</v>
      </c>
      <c r="AD223" s="89">
        <v>1650</v>
      </c>
      <c r="AE223" s="89">
        <v>28451.7</v>
      </c>
      <c r="AF223" s="89">
        <v>124800</v>
      </c>
      <c r="AG223" s="89">
        <v>36040</v>
      </c>
      <c r="AH223" s="89">
        <v>1250</v>
      </c>
      <c r="AI223" s="89">
        <v>28451.7</v>
      </c>
      <c r="AJ223" s="102" t="s">
        <v>113</v>
      </c>
      <c r="AK223" s="103"/>
      <c r="AL223" s="104"/>
      <c r="AM223" s="105" t="s">
        <v>113</v>
      </c>
      <c r="AN223" s="106"/>
      <c r="AO223" s="112" t="s">
        <v>113</v>
      </c>
      <c r="AP223" s="118"/>
      <c r="AQ223" s="119"/>
      <c r="AR223" s="107"/>
      <c r="AS223" s="108"/>
      <c r="AT223" s="109"/>
      <c r="AU223" s="110"/>
      <c r="AV223" s="113"/>
      <c r="AW223" s="114" t="s">
        <v>113</v>
      </c>
      <c r="AX223" s="115" t="s">
        <v>113</v>
      </c>
      <c r="AY223" s="116"/>
    </row>
    <row r="224" spans="1:51" ht="39.75" customHeight="1">
      <c r="A224" s="46">
        <v>218</v>
      </c>
      <c r="B224" s="46" t="s">
        <v>1309</v>
      </c>
      <c r="C224" s="100">
        <v>42480</v>
      </c>
      <c r="D224" s="46" t="s">
        <v>85</v>
      </c>
      <c r="E224" s="46" t="s">
        <v>66</v>
      </c>
      <c r="F224" s="46" t="s">
        <v>1315</v>
      </c>
      <c r="G224" s="46" t="s">
        <v>1311</v>
      </c>
      <c r="H224" s="100">
        <v>40807</v>
      </c>
      <c r="I224" s="46" t="s">
        <v>1312</v>
      </c>
      <c r="J224" s="46" t="s">
        <v>1313</v>
      </c>
      <c r="K224" s="111" t="s">
        <v>1314</v>
      </c>
      <c r="L224" s="101" t="s">
        <v>76</v>
      </c>
      <c r="M224" s="89" t="s">
        <v>78</v>
      </c>
      <c r="N224" s="89">
        <v>22692.2</v>
      </c>
      <c r="O224" s="89">
        <v>13729100</v>
      </c>
      <c r="P224" s="89" t="s">
        <v>78</v>
      </c>
      <c r="Q224" s="89">
        <v>2658.7</v>
      </c>
      <c r="R224" s="89" t="s">
        <v>78</v>
      </c>
      <c r="S224" s="89">
        <v>1791500</v>
      </c>
      <c r="T224" s="89" t="s">
        <v>78</v>
      </c>
      <c r="U224" s="89">
        <v>2663.4</v>
      </c>
      <c r="V224" s="89" t="s">
        <v>78</v>
      </c>
      <c r="W224" s="89">
        <v>1949200</v>
      </c>
      <c r="X224" s="89" t="s">
        <v>78</v>
      </c>
      <c r="Y224" s="89">
        <v>3925.2</v>
      </c>
      <c r="Z224" s="89" t="s">
        <v>78</v>
      </c>
      <c r="AA224" s="89">
        <v>2111800</v>
      </c>
      <c r="AB224" s="89" t="s">
        <v>78</v>
      </c>
      <c r="AC224" s="89">
        <v>4118.3</v>
      </c>
      <c r="AD224" s="89" t="s">
        <v>78</v>
      </c>
      <c r="AE224" s="89">
        <v>2269500</v>
      </c>
      <c r="AF224" s="89" t="s">
        <v>78</v>
      </c>
      <c r="AG224" s="89">
        <v>4319.1000000000004</v>
      </c>
      <c r="AH224" s="89" t="s">
        <v>78</v>
      </c>
      <c r="AI224" s="89">
        <v>2514050</v>
      </c>
      <c r="AJ224" s="102"/>
      <c r="AK224" s="103"/>
      <c r="AL224" s="104"/>
      <c r="AM224" s="105"/>
      <c r="AN224" s="106"/>
      <c r="AO224" s="112"/>
      <c r="AP224" s="118"/>
      <c r="AQ224" s="119" t="s">
        <v>113</v>
      </c>
      <c r="AR224" s="107"/>
      <c r="AS224" s="108"/>
      <c r="AT224" s="109"/>
      <c r="AU224" s="110"/>
      <c r="AV224" s="113"/>
      <c r="AW224" s="114"/>
      <c r="AX224" s="115"/>
      <c r="AY224" s="116"/>
    </row>
    <row r="225" spans="1:51" ht="39.75" customHeight="1">
      <c r="A225" s="46">
        <v>219</v>
      </c>
      <c r="B225" s="46" t="s">
        <v>1309</v>
      </c>
      <c r="C225" s="100">
        <v>42480</v>
      </c>
      <c r="D225" s="46" t="s">
        <v>85</v>
      </c>
      <c r="E225" s="46" t="s">
        <v>66</v>
      </c>
      <c r="F225" s="46" t="s">
        <v>1316</v>
      </c>
      <c r="G225" s="46" t="s">
        <v>1311</v>
      </c>
      <c r="H225" s="100">
        <v>40807</v>
      </c>
      <c r="I225" s="46" t="s">
        <v>1312</v>
      </c>
      <c r="J225" s="46" t="s">
        <v>1313</v>
      </c>
      <c r="K225" s="111" t="s">
        <v>1314</v>
      </c>
      <c r="L225" s="101" t="s">
        <v>76</v>
      </c>
      <c r="M225" s="89" t="s">
        <v>78</v>
      </c>
      <c r="N225" s="89">
        <v>30664.400000000001</v>
      </c>
      <c r="O225" s="89">
        <v>20000</v>
      </c>
      <c r="P225" s="89" t="s">
        <v>78</v>
      </c>
      <c r="Q225" s="89">
        <v>2001.4</v>
      </c>
      <c r="R225" s="89" t="s">
        <v>78</v>
      </c>
      <c r="S225" s="89">
        <v>2000</v>
      </c>
      <c r="T225" s="89" t="s">
        <v>78</v>
      </c>
      <c r="U225" s="89">
        <v>2001.4</v>
      </c>
      <c r="V225" s="89" t="s">
        <v>78</v>
      </c>
      <c r="W225" s="89">
        <v>6500</v>
      </c>
      <c r="X225" s="89" t="s">
        <v>78</v>
      </c>
      <c r="Y225" s="89">
        <v>7320.4</v>
      </c>
      <c r="Z225" s="89" t="s">
        <v>78</v>
      </c>
      <c r="AA225" s="89">
        <v>2800</v>
      </c>
      <c r="AB225" s="89" t="s">
        <v>78</v>
      </c>
      <c r="AC225" s="89">
        <v>7520.4</v>
      </c>
      <c r="AD225" s="89" t="s">
        <v>78</v>
      </c>
      <c r="AE225" s="89">
        <v>3000</v>
      </c>
      <c r="AF225" s="89" t="s">
        <v>78</v>
      </c>
      <c r="AG225" s="89">
        <v>7820.4</v>
      </c>
      <c r="AH225" s="89" t="s">
        <v>78</v>
      </c>
      <c r="AI225" s="89">
        <v>3200</v>
      </c>
      <c r="AJ225" s="102"/>
      <c r="AK225" s="103"/>
      <c r="AL225" s="104" t="s">
        <v>113</v>
      </c>
      <c r="AM225" s="105"/>
      <c r="AN225" s="106"/>
      <c r="AO225" s="112"/>
      <c r="AP225" s="118"/>
      <c r="AQ225" s="119"/>
      <c r="AR225" s="107"/>
      <c r="AS225" s="108"/>
      <c r="AT225" s="109"/>
      <c r="AU225" s="110"/>
      <c r="AV225" s="113"/>
      <c r="AW225" s="114"/>
      <c r="AX225" s="115"/>
      <c r="AY225" s="116"/>
    </row>
    <row r="226" spans="1:51" ht="39.75" customHeight="1">
      <c r="A226" s="46">
        <v>220</v>
      </c>
      <c r="B226" s="46" t="s">
        <v>1309</v>
      </c>
      <c r="C226" s="100">
        <v>42480</v>
      </c>
      <c r="D226" s="46" t="s">
        <v>85</v>
      </c>
      <c r="E226" s="46" t="s">
        <v>66</v>
      </c>
      <c r="F226" s="46" t="s">
        <v>1317</v>
      </c>
      <c r="G226" s="46" t="s">
        <v>1311</v>
      </c>
      <c r="H226" s="100">
        <v>40807</v>
      </c>
      <c r="I226" s="46" t="s">
        <v>1312</v>
      </c>
      <c r="J226" s="46" t="s">
        <v>1313</v>
      </c>
      <c r="K226" s="111" t="s">
        <v>1314</v>
      </c>
      <c r="L226" s="101" t="s">
        <v>76</v>
      </c>
      <c r="M226" s="89" t="s">
        <v>78</v>
      </c>
      <c r="N226" s="89">
        <v>949.8</v>
      </c>
      <c r="O226" s="89" t="s">
        <v>78</v>
      </c>
      <c r="P226" s="89" t="s">
        <v>78</v>
      </c>
      <c r="Q226" s="89">
        <v>50</v>
      </c>
      <c r="R226" s="89" t="s">
        <v>78</v>
      </c>
      <c r="S226" s="89" t="s">
        <v>78</v>
      </c>
      <c r="T226" s="89" t="s">
        <v>78</v>
      </c>
      <c r="U226" s="89">
        <v>50</v>
      </c>
      <c r="V226" s="89" t="s">
        <v>78</v>
      </c>
      <c r="W226" s="89" t="s">
        <v>78</v>
      </c>
      <c r="X226" s="89" t="s">
        <v>78</v>
      </c>
      <c r="Y226" s="89">
        <v>250</v>
      </c>
      <c r="Z226" s="89" t="s">
        <v>78</v>
      </c>
      <c r="AA226" s="89" t="s">
        <v>78</v>
      </c>
      <c r="AB226" s="89" t="s">
        <v>78</v>
      </c>
      <c r="AC226" s="89">
        <v>250</v>
      </c>
      <c r="AD226" s="89" t="s">
        <v>78</v>
      </c>
      <c r="AE226" s="89" t="s">
        <v>78</v>
      </c>
      <c r="AF226" s="89" t="s">
        <v>78</v>
      </c>
      <c r="AG226" s="89">
        <v>250</v>
      </c>
      <c r="AH226" s="89" t="s">
        <v>78</v>
      </c>
      <c r="AI226" s="89" t="s">
        <v>78</v>
      </c>
      <c r="AJ226" s="102"/>
      <c r="AK226" s="103"/>
      <c r="AL226" s="104"/>
      <c r="AM226" s="105"/>
      <c r="AN226" s="106"/>
      <c r="AO226" s="112"/>
      <c r="AP226" s="118"/>
      <c r="AQ226" s="119"/>
      <c r="AR226" s="107"/>
      <c r="AS226" s="108"/>
      <c r="AT226" s="109"/>
      <c r="AU226" s="110"/>
      <c r="AV226" s="113"/>
      <c r="AW226" s="114"/>
      <c r="AX226" s="115"/>
      <c r="AY226" s="116"/>
    </row>
    <row r="227" spans="1:51" ht="39.75" customHeight="1">
      <c r="A227" s="46">
        <v>221</v>
      </c>
      <c r="B227" s="46" t="s">
        <v>1309</v>
      </c>
      <c r="C227" s="100">
        <v>42480</v>
      </c>
      <c r="D227" s="46" t="s">
        <v>85</v>
      </c>
      <c r="E227" s="46" t="s">
        <v>66</v>
      </c>
      <c r="F227" s="46" t="s">
        <v>1318</v>
      </c>
      <c r="G227" s="46" t="s">
        <v>1311</v>
      </c>
      <c r="H227" s="100">
        <v>40807</v>
      </c>
      <c r="I227" s="46" t="s">
        <v>1312</v>
      </c>
      <c r="J227" s="46" t="s">
        <v>1313</v>
      </c>
      <c r="K227" s="111" t="s">
        <v>1314</v>
      </c>
      <c r="L227" s="101" t="s">
        <v>76</v>
      </c>
      <c r="M227" s="89" t="s">
        <v>78</v>
      </c>
      <c r="N227" s="89">
        <v>16200</v>
      </c>
      <c r="O227" s="89">
        <v>565600</v>
      </c>
      <c r="P227" s="89" t="s">
        <v>78</v>
      </c>
      <c r="Q227" s="89" t="s">
        <v>78</v>
      </c>
      <c r="R227" s="89" t="s">
        <v>78</v>
      </c>
      <c r="S227" s="89">
        <v>99000</v>
      </c>
      <c r="T227" s="89" t="s">
        <v>78</v>
      </c>
      <c r="U227" s="89" t="s">
        <v>78</v>
      </c>
      <c r="V227" s="89" t="s">
        <v>78</v>
      </c>
      <c r="W227" s="89">
        <v>41200</v>
      </c>
      <c r="X227" s="89" t="s">
        <v>78</v>
      </c>
      <c r="Y227" s="89">
        <v>5000</v>
      </c>
      <c r="Z227" s="89" t="s">
        <v>78</v>
      </c>
      <c r="AA227" s="89">
        <v>41200</v>
      </c>
      <c r="AB227" s="89" t="s">
        <v>78</v>
      </c>
      <c r="AC227" s="89">
        <v>5000</v>
      </c>
      <c r="AD227" s="89" t="s">
        <v>78</v>
      </c>
      <c r="AE227" s="89">
        <v>29200</v>
      </c>
      <c r="AF227" s="89" t="s">
        <v>78</v>
      </c>
      <c r="AG227" s="89">
        <v>6200</v>
      </c>
      <c r="AH227" s="89" t="s">
        <v>78</v>
      </c>
      <c r="AI227" s="89">
        <v>30250</v>
      </c>
      <c r="AJ227" s="102" t="s">
        <v>113</v>
      </c>
      <c r="AK227" s="103"/>
      <c r="AL227" s="104"/>
      <c r="AM227" s="105"/>
      <c r="AN227" s="106"/>
      <c r="AO227" s="112"/>
      <c r="AP227" s="118"/>
      <c r="AQ227" s="119"/>
      <c r="AR227" s="107"/>
      <c r="AS227" s="108"/>
      <c r="AT227" s="109"/>
      <c r="AU227" s="110"/>
      <c r="AV227" s="113"/>
      <c r="AW227" s="114"/>
      <c r="AX227" s="115"/>
      <c r="AY227" s="116"/>
    </row>
    <row r="228" spans="1:51" ht="39.75" customHeight="1">
      <c r="A228" s="46">
        <v>222</v>
      </c>
      <c r="B228" s="46" t="s">
        <v>1309</v>
      </c>
      <c r="C228" s="100">
        <v>42480</v>
      </c>
      <c r="D228" s="46" t="s">
        <v>85</v>
      </c>
      <c r="E228" s="46" t="s">
        <v>66</v>
      </c>
      <c r="F228" s="46" t="s">
        <v>1319</v>
      </c>
      <c r="G228" s="46" t="s">
        <v>1311</v>
      </c>
      <c r="H228" s="100">
        <v>40807</v>
      </c>
      <c r="I228" s="46" t="s">
        <v>1312</v>
      </c>
      <c r="J228" s="46" t="s">
        <v>1313</v>
      </c>
      <c r="K228" s="111" t="s">
        <v>1314</v>
      </c>
      <c r="L228" s="101" t="s">
        <v>76</v>
      </c>
      <c r="M228" s="89" t="s">
        <v>78</v>
      </c>
      <c r="N228" s="89">
        <v>63850</v>
      </c>
      <c r="O228" s="89">
        <v>6850220</v>
      </c>
      <c r="P228" s="89" t="s">
        <v>78</v>
      </c>
      <c r="Q228" s="89" t="s">
        <v>78</v>
      </c>
      <c r="R228" s="89" t="s">
        <v>78</v>
      </c>
      <c r="S228" s="89">
        <v>676500</v>
      </c>
      <c r="T228" s="89" t="s">
        <v>78</v>
      </c>
      <c r="U228" s="89" t="s">
        <v>78</v>
      </c>
      <c r="V228" s="89" t="s">
        <v>78</v>
      </c>
      <c r="W228" s="89">
        <v>213180</v>
      </c>
      <c r="X228" s="89" t="s">
        <v>78</v>
      </c>
      <c r="Y228" s="89">
        <v>61250</v>
      </c>
      <c r="Z228" s="89" t="s">
        <v>78</v>
      </c>
      <c r="AA228" s="89">
        <v>355070</v>
      </c>
      <c r="AB228" s="89" t="s">
        <v>78</v>
      </c>
      <c r="AC228" s="89">
        <v>1300</v>
      </c>
      <c r="AD228" s="89" t="s">
        <v>78</v>
      </c>
      <c r="AE228" s="89">
        <v>125070</v>
      </c>
      <c r="AF228" s="89" t="s">
        <v>78</v>
      </c>
      <c r="AG228" s="89">
        <v>1300</v>
      </c>
      <c r="AH228" s="89" t="s">
        <v>78</v>
      </c>
      <c r="AI228" s="89">
        <v>2111300</v>
      </c>
      <c r="AJ228" s="102"/>
      <c r="AK228" s="103"/>
      <c r="AL228" s="104"/>
      <c r="AM228" s="105"/>
      <c r="AN228" s="106"/>
      <c r="AO228" s="112"/>
      <c r="AP228" s="118"/>
      <c r="AQ228" s="119"/>
      <c r="AR228" s="107"/>
      <c r="AS228" s="108"/>
      <c r="AT228" s="109"/>
      <c r="AU228" s="110"/>
      <c r="AV228" s="113"/>
      <c r="AW228" s="114"/>
      <c r="AX228" s="115"/>
      <c r="AY228" s="116"/>
    </row>
    <row r="229" spans="1:51" ht="39.75" customHeight="1">
      <c r="A229" s="46">
        <v>223</v>
      </c>
      <c r="B229" s="46" t="s">
        <v>1309</v>
      </c>
      <c r="C229" s="100">
        <v>42480</v>
      </c>
      <c r="D229" s="46" t="s">
        <v>85</v>
      </c>
      <c r="E229" s="46" t="s">
        <v>66</v>
      </c>
      <c r="F229" s="46" t="s">
        <v>1320</v>
      </c>
      <c r="G229" s="46" t="s">
        <v>1311</v>
      </c>
      <c r="H229" s="100">
        <v>40807</v>
      </c>
      <c r="I229" s="46" t="s">
        <v>1312</v>
      </c>
      <c r="J229" s="46" t="s">
        <v>1313</v>
      </c>
      <c r="K229" s="111" t="s">
        <v>1314</v>
      </c>
      <c r="L229" s="101" t="s">
        <v>76</v>
      </c>
      <c r="M229" s="89" t="s">
        <v>78</v>
      </c>
      <c r="N229" s="89">
        <v>285000</v>
      </c>
      <c r="O229" s="89">
        <v>40643500</v>
      </c>
      <c r="P229" s="89" t="s">
        <v>78</v>
      </c>
      <c r="Q229" s="89" t="s">
        <v>78</v>
      </c>
      <c r="R229" s="89" t="s">
        <v>78</v>
      </c>
      <c r="S229" s="89">
        <v>5636700</v>
      </c>
      <c r="T229" s="89" t="s">
        <v>78</v>
      </c>
      <c r="U229" s="89" t="s">
        <v>78</v>
      </c>
      <c r="V229" s="89" t="s">
        <v>78</v>
      </c>
      <c r="W229" s="89">
        <v>7127100</v>
      </c>
      <c r="X229" s="89" t="s">
        <v>78</v>
      </c>
      <c r="Y229" s="89">
        <v>90000</v>
      </c>
      <c r="Z229" s="89" t="s">
        <v>78</v>
      </c>
      <c r="AA229" s="89">
        <v>6586100</v>
      </c>
      <c r="AB229" s="89" t="s">
        <v>78</v>
      </c>
      <c r="AC229" s="89">
        <v>95000</v>
      </c>
      <c r="AD229" s="89" t="s">
        <v>78</v>
      </c>
      <c r="AE229" s="89">
        <v>7489500</v>
      </c>
      <c r="AF229" s="89" t="s">
        <v>78</v>
      </c>
      <c r="AG229" s="89">
        <v>100000</v>
      </c>
      <c r="AH229" s="89" t="s">
        <v>78</v>
      </c>
      <c r="AI229" s="89">
        <v>7708700</v>
      </c>
      <c r="AJ229" s="102" t="s">
        <v>113</v>
      </c>
      <c r="AK229" s="103"/>
      <c r="AL229" s="104"/>
      <c r="AM229" s="105"/>
      <c r="AN229" s="106"/>
      <c r="AO229" s="112"/>
      <c r="AP229" s="118"/>
      <c r="AQ229" s="119"/>
      <c r="AR229" s="107"/>
      <c r="AS229" s="108"/>
      <c r="AT229" s="109"/>
      <c r="AU229" s="110"/>
      <c r="AV229" s="113" t="s">
        <v>113</v>
      </c>
      <c r="AW229" s="114"/>
      <c r="AX229" s="115"/>
      <c r="AY229" s="116"/>
    </row>
    <row r="230" spans="1:51" ht="39.75" customHeight="1">
      <c r="A230" s="46">
        <v>224</v>
      </c>
      <c r="B230" s="46" t="s">
        <v>147</v>
      </c>
      <c r="C230" s="100">
        <v>42480</v>
      </c>
      <c r="D230" s="46" t="s">
        <v>85</v>
      </c>
      <c r="E230" s="46" t="s">
        <v>66</v>
      </c>
      <c r="F230" s="46" t="s">
        <v>1321</v>
      </c>
      <c r="G230" s="46" t="s">
        <v>1322</v>
      </c>
      <c r="H230" s="100">
        <v>41892</v>
      </c>
      <c r="I230" s="46" t="s">
        <v>1323</v>
      </c>
      <c r="J230" s="46" t="s">
        <v>56</v>
      </c>
      <c r="K230" s="111" t="s">
        <v>1324</v>
      </c>
      <c r="L230" s="101" t="s">
        <v>76</v>
      </c>
      <c r="M230" s="89">
        <v>626678.41599999997</v>
      </c>
      <c r="N230" s="89">
        <v>268172.2</v>
      </c>
      <c r="O230" s="89">
        <v>145154.26</v>
      </c>
      <c r="P230" s="89" t="s">
        <v>78</v>
      </c>
      <c r="Q230" s="89">
        <v>43250</v>
      </c>
      <c r="R230" s="89" t="s">
        <v>78</v>
      </c>
      <c r="S230" s="89">
        <v>9211.77</v>
      </c>
      <c r="T230" s="89" t="s">
        <v>78</v>
      </c>
      <c r="U230" s="89">
        <v>40250</v>
      </c>
      <c r="V230" s="89" t="s">
        <v>78</v>
      </c>
      <c r="W230" s="89">
        <v>9211.77</v>
      </c>
      <c r="X230" s="89">
        <v>168000</v>
      </c>
      <c r="Y230" s="89">
        <v>55250</v>
      </c>
      <c r="Z230" s="89" t="s">
        <v>78</v>
      </c>
      <c r="AA230" s="89">
        <v>30338.240000000002</v>
      </c>
      <c r="AB230" s="89">
        <v>168000</v>
      </c>
      <c r="AC230" s="89">
        <v>56750</v>
      </c>
      <c r="AD230" s="89" t="s">
        <v>78</v>
      </c>
      <c r="AE230" s="89">
        <v>30338.240000000002</v>
      </c>
      <c r="AF230" s="89">
        <v>168000</v>
      </c>
      <c r="AG230" s="89" t="s">
        <v>1325</v>
      </c>
      <c r="AH230" s="89" t="s">
        <v>78</v>
      </c>
      <c r="AI230" s="89">
        <v>30338.240000000002</v>
      </c>
      <c r="AJ230" s="102"/>
      <c r="AK230" s="103"/>
      <c r="AL230" s="104"/>
      <c r="AM230" s="105"/>
      <c r="AN230" s="106"/>
      <c r="AO230" s="112"/>
      <c r="AP230" s="118"/>
      <c r="AQ230" s="119" t="s">
        <v>113</v>
      </c>
      <c r="AR230" s="107"/>
      <c r="AS230" s="108"/>
      <c r="AT230" s="109" t="s">
        <v>113</v>
      </c>
      <c r="AU230" s="110"/>
      <c r="AV230" s="113"/>
      <c r="AW230" s="114" t="s">
        <v>113</v>
      </c>
      <c r="AX230" s="115"/>
      <c r="AY230" s="116"/>
    </row>
    <row r="231" spans="1:51" ht="39.75" customHeight="1">
      <c r="A231" s="46">
        <v>225</v>
      </c>
      <c r="B231" s="46" t="s">
        <v>147</v>
      </c>
      <c r="C231" s="100">
        <v>42480</v>
      </c>
      <c r="D231" s="46" t="s">
        <v>85</v>
      </c>
      <c r="E231" s="46" t="s">
        <v>66</v>
      </c>
      <c r="F231" s="46" t="s">
        <v>1326</v>
      </c>
      <c r="G231" s="46" t="s">
        <v>1322</v>
      </c>
      <c r="H231" s="100">
        <v>41892</v>
      </c>
      <c r="I231" s="46" t="s">
        <v>1323</v>
      </c>
      <c r="J231" s="46" t="s">
        <v>56</v>
      </c>
      <c r="K231" s="111" t="s">
        <v>1324</v>
      </c>
      <c r="L231" s="101" t="s">
        <v>76</v>
      </c>
      <c r="M231" s="89">
        <v>53700</v>
      </c>
      <c r="N231" s="89">
        <v>83100</v>
      </c>
      <c r="O231" s="89">
        <v>4300</v>
      </c>
      <c r="P231" s="89" t="s">
        <v>78</v>
      </c>
      <c r="Q231" s="89">
        <v>1250</v>
      </c>
      <c r="R231" s="89" t="s">
        <v>78</v>
      </c>
      <c r="S231" s="89" t="s">
        <v>78</v>
      </c>
      <c r="T231" s="89" t="s">
        <v>78</v>
      </c>
      <c r="U231" s="89">
        <v>1250</v>
      </c>
      <c r="V231" s="89" t="s">
        <v>78</v>
      </c>
      <c r="W231" s="89" t="s">
        <v>78</v>
      </c>
      <c r="X231" s="89">
        <v>16400</v>
      </c>
      <c r="Y231" s="89">
        <v>26850</v>
      </c>
      <c r="Z231" s="89" t="s">
        <v>78</v>
      </c>
      <c r="AA231" s="89">
        <v>800</v>
      </c>
      <c r="AB231" s="89">
        <v>12400</v>
      </c>
      <c r="AC231" s="89">
        <v>25950</v>
      </c>
      <c r="AD231" s="89" t="s">
        <v>78</v>
      </c>
      <c r="AE231" s="89">
        <v>850</v>
      </c>
      <c r="AF231" s="89">
        <v>12400</v>
      </c>
      <c r="AG231" s="89">
        <v>26050</v>
      </c>
      <c r="AH231" s="89" t="s">
        <v>78</v>
      </c>
      <c r="AI231" s="89">
        <v>900</v>
      </c>
      <c r="AJ231" s="102"/>
      <c r="AK231" s="103"/>
      <c r="AL231" s="104"/>
      <c r="AM231" s="105"/>
      <c r="AN231" s="106"/>
      <c r="AO231" s="112" t="s">
        <v>113</v>
      </c>
      <c r="AP231" s="118"/>
      <c r="AQ231" s="119"/>
      <c r="AR231" s="107"/>
      <c r="AS231" s="108"/>
      <c r="AT231" s="109"/>
      <c r="AU231" s="110"/>
      <c r="AV231" s="113"/>
      <c r="AW231" s="114"/>
      <c r="AX231" s="115"/>
      <c r="AY231" s="116"/>
    </row>
    <row r="232" spans="1:51" ht="39.75" customHeight="1">
      <c r="A232" s="46">
        <v>226</v>
      </c>
      <c r="B232" s="46" t="s">
        <v>147</v>
      </c>
      <c r="C232" s="100">
        <v>42480</v>
      </c>
      <c r="D232" s="46" t="s">
        <v>85</v>
      </c>
      <c r="E232" s="46" t="s">
        <v>66</v>
      </c>
      <c r="F232" s="46" t="s">
        <v>1327</v>
      </c>
      <c r="G232" s="46" t="s">
        <v>1322</v>
      </c>
      <c r="H232" s="100">
        <v>41892</v>
      </c>
      <c r="I232" s="46" t="s">
        <v>1323</v>
      </c>
      <c r="J232" s="46" t="s">
        <v>56</v>
      </c>
      <c r="K232" s="111" t="s">
        <v>1324</v>
      </c>
      <c r="L232" s="101" t="s">
        <v>76</v>
      </c>
      <c r="M232" s="89">
        <v>105000</v>
      </c>
      <c r="N232" s="89">
        <v>34820</v>
      </c>
      <c r="O232" s="89" t="s">
        <v>78</v>
      </c>
      <c r="P232" s="89" t="s">
        <v>78</v>
      </c>
      <c r="Q232" s="89">
        <v>3500</v>
      </c>
      <c r="R232" s="89" t="s">
        <v>78</v>
      </c>
      <c r="S232" s="89" t="s">
        <v>78</v>
      </c>
      <c r="T232" s="89" t="s">
        <v>78</v>
      </c>
      <c r="U232" s="89">
        <v>3500</v>
      </c>
      <c r="V232" s="89" t="s">
        <v>78</v>
      </c>
      <c r="W232" s="89" t="s">
        <v>78</v>
      </c>
      <c r="X232" s="89" t="s">
        <v>1328</v>
      </c>
      <c r="Y232" s="89">
        <v>7500</v>
      </c>
      <c r="Z232" s="89" t="s">
        <v>78</v>
      </c>
      <c r="AA232" s="89" t="s">
        <v>78</v>
      </c>
      <c r="AB232" s="89">
        <v>33200</v>
      </c>
      <c r="AC232" s="89">
        <v>8300</v>
      </c>
      <c r="AD232" s="89" t="s">
        <v>78</v>
      </c>
      <c r="AE232" s="89" t="s">
        <v>78</v>
      </c>
      <c r="AF232" s="89">
        <v>36800</v>
      </c>
      <c r="AG232" s="89">
        <v>9200</v>
      </c>
      <c r="AH232" s="89" t="s">
        <v>78</v>
      </c>
      <c r="AI232" s="89" t="s">
        <v>78</v>
      </c>
      <c r="AJ232" s="102"/>
      <c r="AK232" s="103"/>
      <c r="AL232" s="104"/>
      <c r="AM232" s="105"/>
      <c r="AN232" s="106"/>
      <c r="AO232" s="112"/>
      <c r="AP232" s="118"/>
      <c r="AQ232" s="119"/>
      <c r="AR232" s="107"/>
      <c r="AS232" s="108"/>
      <c r="AT232" s="109"/>
      <c r="AU232" s="110"/>
      <c r="AV232" s="113"/>
      <c r="AW232" s="114"/>
      <c r="AX232" s="115"/>
      <c r="AY232" s="116"/>
    </row>
    <row r="233" spans="1:51" ht="39.75" customHeight="1">
      <c r="A233" s="46">
        <v>227</v>
      </c>
      <c r="B233" s="46" t="s">
        <v>147</v>
      </c>
      <c r="C233" s="100">
        <v>42480</v>
      </c>
      <c r="D233" s="46" t="s">
        <v>85</v>
      </c>
      <c r="E233" s="46" t="s">
        <v>445</v>
      </c>
      <c r="F233" s="46" t="s">
        <v>1329</v>
      </c>
      <c r="G233" s="46" t="s">
        <v>1322</v>
      </c>
      <c r="H233" s="100">
        <v>41892</v>
      </c>
      <c r="I233" s="46" t="s">
        <v>1323</v>
      </c>
      <c r="J233" s="46" t="s">
        <v>56</v>
      </c>
      <c r="K233" s="111" t="s">
        <v>1324</v>
      </c>
      <c r="L233" s="101" t="s">
        <v>76</v>
      </c>
      <c r="M233" s="89" t="s">
        <v>78</v>
      </c>
      <c r="N233" s="89">
        <v>52127.199999999997</v>
      </c>
      <c r="O233" s="89" t="s">
        <v>78</v>
      </c>
      <c r="P233" s="89" t="s">
        <v>78</v>
      </c>
      <c r="Q233" s="89">
        <v>150</v>
      </c>
      <c r="R233" s="89" t="s">
        <v>78</v>
      </c>
      <c r="S233" s="89" t="s">
        <v>78</v>
      </c>
      <c r="T233" s="89" t="s">
        <v>78</v>
      </c>
      <c r="U233" s="89">
        <v>3500</v>
      </c>
      <c r="V233" s="89" t="s">
        <v>78</v>
      </c>
      <c r="W233" s="89" t="s">
        <v>78</v>
      </c>
      <c r="X233" s="89" t="s">
        <v>78</v>
      </c>
      <c r="Y233" s="89">
        <v>13500</v>
      </c>
      <c r="Z233" s="89" t="s">
        <v>78</v>
      </c>
      <c r="AA233" s="89" t="s">
        <v>78</v>
      </c>
      <c r="AB233" s="89" t="s">
        <v>78</v>
      </c>
      <c r="AC233" s="89">
        <v>13500</v>
      </c>
      <c r="AD233" s="89" t="s">
        <v>78</v>
      </c>
      <c r="AE233" s="89" t="s">
        <v>78</v>
      </c>
      <c r="AF233" s="89" t="s">
        <v>78</v>
      </c>
      <c r="AG233" s="89">
        <v>13500</v>
      </c>
      <c r="AH233" s="89" t="s">
        <v>78</v>
      </c>
      <c r="AI233" s="89" t="s">
        <v>78</v>
      </c>
      <c r="AJ233" s="102"/>
      <c r="AK233" s="103"/>
      <c r="AL233" s="104"/>
      <c r="AM233" s="105"/>
      <c r="AN233" s="106"/>
      <c r="AO233" s="112"/>
      <c r="AP233" s="118"/>
      <c r="AQ233" s="119"/>
      <c r="AR233" s="107"/>
      <c r="AS233" s="108"/>
      <c r="AT233" s="109"/>
      <c r="AU233" s="110"/>
      <c r="AV233" s="113"/>
      <c r="AW233" s="114"/>
      <c r="AX233" s="115"/>
      <c r="AY233" s="116"/>
    </row>
    <row r="234" spans="1:51" ht="39.75" customHeight="1">
      <c r="A234" s="46">
        <v>228</v>
      </c>
      <c r="B234" s="46" t="s">
        <v>1604</v>
      </c>
      <c r="C234" s="100">
        <v>42485</v>
      </c>
      <c r="D234" s="46" t="s">
        <v>85</v>
      </c>
      <c r="E234" s="46" t="s">
        <v>66</v>
      </c>
      <c r="F234" s="46" t="s">
        <v>1605</v>
      </c>
      <c r="G234" s="46" t="s">
        <v>1606</v>
      </c>
      <c r="H234" s="100">
        <v>41180</v>
      </c>
      <c r="I234" s="46" t="s">
        <v>1607</v>
      </c>
      <c r="J234" s="46" t="s">
        <v>901</v>
      </c>
      <c r="K234" s="111" t="s">
        <v>1608</v>
      </c>
      <c r="L234" s="101" t="s">
        <v>76</v>
      </c>
      <c r="M234" s="89" t="s">
        <v>1609</v>
      </c>
      <c r="N234" s="89">
        <f>121073.54+1936.61</f>
        <v>123010.15</v>
      </c>
      <c r="O234" s="89">
        <v>295089.90000000002</v>
      </c>
      <c r="P234" s="89" t="s">
        <v>78</v>
      </c>
      <c r="Q234" s="89">
        <v>12431.9</v>
      </c>
      <c r="R234" s="89" t="s">
        <v>78</v>
      </c>
      <c r="S234" s="89" t="s">
        <v>78</v>
      </c>
      <c r="T234" s="89" t="s">
        <v>78</v>
      </c>
      <c r="U234" s="89">
        <v>12431.9</v>
      </c>
      <c r="V234" s="89" t="s">
        <v>78</v>
      </c>
      <c r="W234" s="89" t="s">
        <v>78</v>
      </c>
      <c r="X234" s="89" t="s">
        <v>78</v>
      </c>
      <c r="Y234" s="89" t="s">
        <v>1610</v>
      </c>
      <c r="Z234" s="89" t="s">
        <v>78</v>
      </c>
      <c r="AA234" s="89" t="s">
        <v>78</v>
      </c>
      <c r="AB234" s="89" t="s">
        <v>78</v>
      </c>
      <c r="AC234" s="89" t="s">
        <v>78</v>
      </c>
      <c r="AD234" s="89" t="s">
        <v>78</v>
      </c>
      <c r="AE234" s="89" t="s">
        <v>78</v>
      </c>
      <c r="AF234" s="89" t="s">
        <v>78</v>
      </c>
      <c r="AG234" s="89" t="s">
        <v>78</v>
      </c>
      <c r="AH234" s="89" t="s">
        <v>78</v>
      </c>
      <c r="AI234" s="89" t="s">
        <v>78</v>
      </c>
      <c r="AJ234" s="102" t="s">
        <v>113</v>
      </c>
      <c r="AK234" s="103"/>
      <c r="AL234" s="104"/>
      <c r="AM234" s="105" t="s">
        <v>113</v>
      </c>
      <c r="AN234" s="106"/>
      <c r="AO234" s="112" t="s">
        <v>113</v>
      </c>
      <c r="AP234" s="135"/>
      <c r="AQ234" s="136"/>
      <c r="AR234" s="107" t="s">
        <v>113</v>
      </c>
      <c r="AS234" s="108" t="s">
        <v>113</v>
      </c>
      <c r="AT234" s="109" t="s">
        <v>113</v>
      </c>
      <c r="AU234" s="110"/>
      <c r="AV234" s="113" t="s">
        <v>113</v>
      </c>
      <c r="AW234" s="114"/>
      <c r="AX234" s="115" t="s">
        <v>113</v>
      </c>
      <c r="AY234" s="116" t="s">
        <v>113</v>
      </c>
    </row>
    <row r="235" spans="1:51" ht="39.75" customHeight="1">
      <c r="A235" s="46">
        <v>229</v>
      </c>
      <c r="B235" s="46" t="s">
        <v>1604</v>
      </c>
      <c r="C235" s="100">
        <v>42485</v>
      </c>
      <c r="D235" s="46" t="s">
        <v>85</v>
      </c>
      <c r="E235" s="46" t="s">
        <v>66</v>
      </c>
      <c r="F235" s="46" t="s">
        <v>1611</v>
      </c>
      <c r="G235" s="46" t="s">
        <v>1606</v>
      </c>
      <c r="H235" s="100">
        <v>41180</v>
      </c>
      <c r="I235" s="46" t="s">
        <v>1607</v>
      </c>
      <c r="J235" s="46" t="s">
        <v>901</v>
      </c>
      <c r="K235" s="111" t="s">
        <v>1608</v>
      </c>
      <c r="L235" s="101" t="s">
        <v>76</v>
      </c>
      <c r="M235" s="89" t="s">
        <v>78</v>
      </c>
      <c r="N235" s="89" t="s">
        <v>78</v>
      </c>
      <c r="O235" s="89">
        <v>540400</v>
      </c>
      <c r="P235" s="89" t="s">
        <v>78</v>
      </c>
      <c r="Q235" s="89" t="s">
        <v>78</v>
      </c>
      <c r="R235" s="89" t="s">
        <v>78</v>
      </c>
      <c r="S235" s="89" t="s">
        <v>78</v>
      </c>
      <c r="T235" s="89" t="s">
        <v>78</v>
      </c>
      <c r="U235" s="89" t="s">
        <v>78</v>
      </c>
      <c r="V235" s="89" t="s">
        <v>78</v>
      </c>
      <c r="W235" s="89" t="s">
        <v>78</v>
      </c>
      <c r="X235" s="89" t="s">
        <v>78</v>
      </c>
      <c r="Y235" s="89" t="s">
        <v>78</v>
      </c>
      <c r="Z235" s="89" t="s">
        <v>78</v>
      </c>
      <c r="AA235" s="89" t="s">
        <v>78</v>
      </c>
      <c r="AB235" s="89" t="s">
        <v>78</v>
      </c>
      <c r="AC235" s="89" t="s">
        <v>78</v>
      </c>
      <c r="AD235" s="89" t="s">
        <v>78</v>
      </c>
      <c r="AE235" s="89" t="s">
        <v>78</v>
      </c>
      <c r="AF235" s="89" t="s">
        <v>78</v>
      </c>
      <c r="AG235" s="89" t="s">
        <v>78</v>
      </c>
      <c r="AH235" s="89" t="s">
        <v>78</v>
      </c>
      <c r="AI235" s="89" t="s">
        <v>78</v>
      </c>
      <c r="AJ235" s="102"/>
      <c r="AK235" s="103"/>
      <c r="AL235" s="104"/>
      <c r="AM235" s="105"/>
      <c r="AN235" s="106"/>
      <c r="AO235" s="112"/>
      <c r="AP235" s="135"/>
      <c r="AQ235" s="136"/>
      <c r="AR235" s="107"/>
      <c r="AS235" s="108"/>
      <c r="AT235" s="109"/>
      <c r="AU235" s="110"/>
      <c r="AV235" s="113"/>
      <c r="AW235" s="114"/>
      <c r="AX235" s="115"/>
      <c r="AY235" s="116"/>
    </row>
    <row r="236" spans="1:51" ht="39.75" customHeight="1">
      <c r="A236" s="46">
        <v>230</v>
      </c>
      <c r="B236" s="46" t="s">
        <v>1612</v>
      </c>
      <c r="C236" s="100">
        <v>42485</v>
      </c>
      <c r="D236" s="46" t="s">
        <v>85</v>
      </c>
      <c r="E236" s="46" t="s">
        <v>66</v>
      </c>
      <c r="F236" s="46" t="s">
        <v>1613</v>
      </c>
      <c r="G236" s="46" t="s">
        <v>1614</v>
      </c>
      <c r="H236" s="100">
        <v>41633</v>
      </c>
      <c r="I236" s="46" t="s">
        <v>1615</v>
      </c>
      <c r="J236" s="46" t="s">
        <v>108</v>
      </c>
      <c r="K236" s="111" t="s">
        <v>1616</v>
      </c>
      <c r="L236" s="101" t="s">
        <v>76</v>
      </c>
      <c r="M236" s="89">
        <v>471259</v>
      </c>
      <c r="N236" s="89">
        <v>995770</v>
      </c>
      <c r="O236" s="89" t="s">
        <v>78</v>
      </c>
      <c r="P236" s="89">
        <v>81637</v>
      </c>
      <c r="Q236" s="89">
        <v>117000</v>
      </c>
      <c r="R236" s="89" t="s">
        <v>78</v>
      </c>
      <c r="S236" s="89" t="s">
        <v>78</v>
      </c>
      <c r="T236" s="89">
        <v>81637</v>
      </c>
      <c r="U236" s="89">
        <v>117000</v>
      </c>
      <c r="V236" s="89" t="s">
        <v>78</v>
      </c>
      <c r="W236" s="89" t="s">
        <v>78</v>
      </c>
      <c r="X236" s="89">
        <v>81637</v>
      </c>
      <c r="Y236" s="89">
        <v>117000</v>
      </c>
      <c r="Z236" s="89" t="s">
        <v>78</v>
      </c>
      <c r="AA236" s="89" t="s">
        <v>78</v>
      </c>
      <c r="AB236" s="89">
        <v>81637</v>
      </c>
      <c r="AC236" s="89">
        <v>117000</v>
      </c>
      <c r="AD236" s="89" t="s">
        <v>78</v>
      </c>
      <c r="AE236" s="89" t="s">
        <v>78</v>
      </c>
      <c r="AF236" s="89">
        <v>81637</v>
      </c>
      <c r="AG236" s="89">
        <v>117000</v>
      </c>
      <c r="AH236" s="89" t="s">
        <v>78</v>
      </c>
      <c r="AI236" s="89" t="s">
        <v>78</v>
      </c>
      <c r="AJ236" s="102" t="s">
        <v>113</v>
      </c>
      <c r="AK236" s="103"/>
      <c r="AL236" s="104"/>
      <c r="AM236" s="105" t="s">
        <v>113</v>
      </c>
      <c r="AN236" s="106"/>
      <c r="AO236" s="112" t="s">
        <v>113</v>
      </c>
      <c r="AP236" s="135" t="s">
        <v>113</v>
      </c>
      <c r="AQ236" s="136"/>
      <c r="AR236" s="107" t="s">
        <v>113</v>
      </c>
      <c r="AS236" s="108"/>
      <c r="AT236" s="109"/>
      <c r="AU236" s="110"/>
      <c r="AV236" s="113"/>
      <c r="AW236" s="114"/>
      <c r="AX236" s="115"/>
      <c r="AY236" s="116" t="s">
        <v>113</v>
      </c>
    </row>
    <row r="237" spans="1:51" ht="39.75" customHeight="1">
      <c r="A237" s="46">
        <v>231</v>
      </c>
      <c r="B237" s="46" t="s">
        <v>1612</v>
      </c>
      <c r="C237" s="100">
        <v>42485</v>
      </c>
      <c r="D237" s="46" t="s">
        <v>85</v>
      </c>
      <c r="E237" s="46" t="s">
        <v>66</v>
      </c>
      <c r="F237" s="46" t="s">
        <v>1617</v>
      </c>
      <c r="G237" s="46" t="s">
        <v>1614</v>
      </c>
      <c r="H237" s="100">
        <v>41633</v>
      </c>
      <c r="I237" s="46" t="s">
        <v>1615</v>
      </c>
      <c r="J237" s="46" t="s">
        <v>108</v>
      </c>
      <c r="K237" s="111" t="s">
        <v>1616</v>
      </c>
      <c r="L237" s="101" t="s">
        <v>76</v>
      </c>
      <c r="M237" s="89" t="s">
        <v>78</v>
      </c>
      <c r="N237" s="89">
        <v>504193</v>
      </c>
      <c r="O237" s="89" t="s">
        <v>78</v>
      </c>
      <c r="P237" s="89" t="s">
        <v>78</v>
      </c>
      <c r="Q237" s="89" t="s">
        <v>1618</v>
      </c>
      <c r="R237" s="89" t="s">
        <v>78</v>
      </c>
      <c r="S237" s="89" t="s">
        <v>78</v>
      </c>
      <c r="T237" s="89" t="s">
        <v>78</v>
      </c>
      <c r="U237" s="89" t="s">
        <v>1618</v>
      </c>
      <c r="V237" s="89" t="s">
        <v>78</v>
      </c>
      <c r="W237" s="89" t="s">
        <v>78</v>
      </c>
      <c r="X237" s="89" t="s">
        <v>78</v>
      </c>
      <c r="Y237" s="89">
        <v>74584</v>
      </c>
      <c r="Z237" s="89" t="s">
        <v>78</v>
      </c>
      <c r="AA237" s="89" t="s">
        <v>78</v>
      </c>
      <c r="AB237" s="89" t="s">
        <v>78</v>
      </c>
      <c r="AC237" s="89">
        <v>74584</v>
      </c>
      <c r="AD237" s="89" t="s">
        <v>78</v>
      </c>
      <c r="AE237" s="89" t="s">
        <v>78</v>
      </c>
      <c r="AF237" s="89" t="s">
        <v>78</v>
      </c>
      <c r="AG237" s="89">
        <v>74584</v>
      </c>
      <c r="AH237" s="89" t="s">
        <v>78</v>
      </c>
      <c r="AI237" s="89" t="s">
        <v>78</v>
      </c>
      <c r="AJ237" s="102"/>
      <c r="AK237" s="103"/>
      <c r="AL237" s="104"/>
      <c r="AM237" s="105"/>
      <c r="AN237" s="106"/>
      <c r="AO237" s="112"/>
      <c r="AP237" s="135"/>
      <c r="AQ237" s="136" t="s">
        <v>113</v>
      </c>
      <c r="AR237" s="107" t="s">
        <v>113</v>
      </c>
      <c r="AS237" s="108"/>
      <c r="AT237" s="109"/>
      <c r="AU237" s="110"/>
      <c r="AV237" s="113"/>
      <c r="AW237" s="114"/>
      <c r="AX237" s="115"/>
      <c r="AY237" s="116"/>
    </row>
    <row r="238" spans="1:51" ht="39.75" customHeight="1">
      <c r="A238" s="46">
        <v>232</v>
      </c>
      <c r="B238" s="46" t="s">
        <v>1612</v>
      </c>
      <c r="C238" s="100">
        <v>42485</v>
      </c>
      <c r="D238" s="46" t="s">
        <v>1219</v>
      </c>
      <c r="E238" s="46" t="s">
        <v>66</v>
      </c>
      <c r="F238" s="46" t="s">
        <v>1619</v>
      </c>
      <c r="G238" s="46" t="s">
        <v>1620</v>
      </c>
      <c r="H238" s="100">
        <v>41633</v>
      </c>
      <c r="I238" s="46" t="s">
        <v>1621</v>
      </c>
      <c r="J238" s="46" t="s">
        <v>108</v>
      </c>
      <c r="K238" s="111" t="s">
        <v>1622</v>
      </c>
      <c r="L238" s="101" t="s">
        <v>76</v>
      </c>
      <c r="M238" s="89" t="s">
        <v>78</v>
      </c>
      <c r="N238" s="89">
        <v>1629669</v>
      </c>
      <c r="O238" s="89" t="s">
        <v>78</v>
      </c>
      <c r="P238" s="89" t="s">
        <v>78</v>
      </c>
      <c r="Q238" s="89">
        <v>234644</v>
      </c>
      <c r="R238" s="89" t="s">
        <v>78</v>
      </c>
      <c r="S238" s="89" t="s">
        <v>78</v>
      </c>
      <c r="T238" s="89" t="s">
        <v>78</v>
      </c>
      <c r="U238" s="89">
        <v>245737</v>
      </c>
      <c r="V238" s="89" t="s">
        <v>78</v>
      </c>
      <c r="W238" s="89" t="s">
        <v>78</v>
      </c>
      <c r="X238" s="89" t="s">
        <v>78</v>
      </c>
      <c r="Y238" s="89">
        <v>240737</v>
      </c>
      <c r="Z238" s="89" t="s">
        <v>78</v>
      </c>
      <c r="AA238" s="89" t="s">
        <v>78</v>
      </c>
      <c r="AB238" s="89" t="s">
        <v>78</v>
      </c>
      <c r="AC238" s="89">
        <v>240737</v>
      </c>
      <c r="AD238" s="89" t="s">
        <v>78</v>
      </c>
      <c r="AE238" s="89" t="s">
        <v>78</v>
      </c>
      <c r="AF238" s="89" t="s">
        <v>78</v>
      </c>
      <c r="AG238" s="89">
        <v>240737</v>
      </c>
      <c r="AH238" s="89" t="s">
        <v>78</v>
      </c>
      <c r="AI238" s="89" t="s">
        <v>78</v>
      </c>
      <c r="AJ238" s="102"/>
      <c r="AK238" s="103"/>
      <c r="AL238" s="104"/>
      <c r="AM238" s="105"/>
      <c r="AN238" s="106"/>
      <c r="AO238" s="112"/>
      <c r="AP238" s="135"/>
      <c r="AQ238" s="136"/>
      <c r="AR238" s="107"/>
      <c r="AS238" s="108"/>
      <c r="AT238" s="109"/>
      <c r="AU238" s="110"/>
      <c r="AV238" s="113"/>
      <c r="AW238" s="114"/>
      <c r="AX238" s="115"/>
      <c r="AY238" s="116"/>
    </row>
    <row r="239" spans="1:51" ht="39.75" customHeight="1">
      <c r="A239" s="46">
        <v>233</v>
      </c>
      <c r="B239" s="46" t="s">
        <v>1612</v>
      </c>
      <c r="C239" s="100">
        <v>42485</v>
      </c>
      <c r="D239" s="46" t="s">
        <v>1219</v>
      </c>
      <c r="E239" s="46" t="s">
        <v>66</v>
      </c>
      <c r="F239" s="46" t="s">
        <v>1623</v>
      </c>
      <c r="G239" s="46" t="s">
        <v>1620</v>
      </c>
      <c r="H239" s="100">
        <v>41633</v>
      </c>
      <c r="I239" s="46" t="s">
        <v>1621</v>
      </c>
      <c r="J239" s="46" t="s">
        <v>108</v>
      </c>
      <c r="K239" s="111" t="s">
        <v>1622</v>
      </c>
      <c r="L239" s="101" t="s">
        <v>76</v>
      </c>
      <c r="M239" s="89" t="s">
        <v>78</v>
      </c>
      <c r="N239" s="89">
        <v>62648</v>
      </c>
      <c r="O239" s="89" t="s">
        <v>78</v>
      </c>
      <c r="P239" s="89" t="s">
        <v>78</v>
      </c>
      <c r="Q239" s="89">
        <v>9000</v>
      </c>
      <c r="R239" s="89" t="s">
        <v>78</v>
      </c>
      <c r="S239" s="89" t="s">
        <v>78</v>
      </c>
      <c r="T239" s="89" t="s">
        <v>78</v>
      </c>
      <c r="U239" s="89">
        <v>9000</v>
      </c>
      <c r="V239" s="89" t="s">
        <v>78</v>
      </c>
      <c r="W239" s="89" t="s">
        <v>78</v>
      </c>
      <c r="X239" s="89" t="s">
        <v>78</v>
      </c>
      <c r="Y239" s="89">
        <v>9000</v>
      </c>
      <c r="Z239" s="89" t="s">
        <v>78</v>
      </c>
      <c r="AA239" s="89" t="s">
        <v>78</v>
      </c>
      <c r="AB239" s="89" t="s">
        <v>78</v>
      </c>
      <c r="AC239" s="89">
        <v>9000</v>
      </c>
      <c r="AD239" s="89" t="s">
        <v>78</v>
      </c>
      <c r="AE239" s="89" t="s">
        <v>78</v>
      </c>
      <c r="AF239" s="89" t="s">
        <v>78</v>
      </c>
      <c r="AG239" s="89">
        <v>9000</v>
      </c>
      <c r="AH239" s="89" t="s">
        <v>78</v>
      </c>
      <c r="AI239" s="89" t="s">
        <v>78</v>
      </c>
      <c r="AJ239" s="102"/>
      <c r="AK239" s="103"/>
      <c r="AL239" s="104"/>
      <c r="AM239" s="105"/>
      <c r="AN239" s="106"/>
      <c r="AO239" s="112"/>
      <c r="AP239" s="135"/>
      <c r="AQ239" s="136"/>
      <c r="AR239" s="107"/>
      <c r="AS239" s="108"/>
      <c r="AT239" s="109"/>
      <c r="AU239" s="110"/>
      <c r="AV239" s="113"/>
      <c r="AW239" s="114"/>
      <c r="AX239" s="115"/>
      <c r="AY239" s="116"/>
    </row>
    <row r="240" spans="1:51" ht="39.75" customHeight="1">
      <c r="A240" s="46">
        <v>234</v>
      </c>
      <c r="B240" s="46" t="s">
        <v>1612</v>
      </c>
      <c r="C240" s="100">
        <v>42485</v>
      </c>
      <c r="D240" s="46" t="s">
        <v>1219</v>
      </c>
      <c r="E240" s="46" t="s">
        <v>66</v>
      </c>
      <c r="F240" s="46" t="s">
        <v>127</v>
      </c>
      <c r="G240" s="46" t="s">
        <v>1620</v>
      </c>
      <c r="H240" s="100">
        <v>41633</v>
      </c>
      <c r="I240" s="46" t="s">
        <v>1621</v>
      </c>
      <c r="J240" s="46" t="s">
        <v>108</v>
      </c>
      <c r="K240" s="111" t="s">
        <v>1622</v>
      </c>
      <c r="L240" s="101" t="s">
        <v>76</v>
      </c>
      <c r="M240" s="89" t="s">
        <v>78</v>
      </c>
      <c r="N240" s="89">
        <v>919133</v>
      </c>
      <c r="O240" s="89" t="s">
        <v>78</v>
      </c>
      <c r="P240" s="89" t="s">
        <v>78</v>
      </c>
      <c r="Q240" s="89">
        <v>99767</v>
      </c>
      <c r="R240" s="89" t="s">
        <v>78</v>
      </c>
      <c r="S240" s="89" t="s">
        <v>78</v>
      </c>
      <c r="T240" s="89" t="s">
        <v>78</v>
      </c>
      <c r="U240" s="89">
        <v>95767</v>
      </c>
      <c r="V240" s="89" t="s">
        <v>78</v>
      </c>
      <c r="W240" s="89" t="s">
        <v>78</v>
      </c>
      <c r="X240" s="89" t="s">
        <v>78</v>
      </c>
      <c r="Y240" s="89">
        <v>95767</v>
      </c>
      <c r="Z240" s="89" t="s">
        <v>78</v>
      </c>
      <c r="AA240" s="89" t="s">
        <v>78</v>
      </c>
      <c r="AB240" s="89" t="s">
        <v>78</v>
      </c>
      <c r="AC240" s="89">
        <v>95767</v>
      </c>
      <c r="AD240" s="89" t="s">
        <v>78</v>
      </c>
      <c r="AE240" s="89" t="s">
        <v>78</v>
      </c>
      <c r="AF240" s="89" t="s">
        <v>78</v>
      </c>
      <c r="AG240" s="89">
        <v>95767</v>
      </c>
      <c r="AH240" s="89" t="s">
        <v>78</v>
      </c>
      <c r="AI240" s="89" t="s">
        <v>78</v>
      </c>
      <c r="AJ240" s="102"/>
      <c r="AK240" s="103"/>
      <c r="AL240" s="104"/>
      <c r="AM240" s="105"/>
      <c r="AN240" s="106"/>
      <c r="AO240" s="112" t="s">
        <v>113</v>
      </c>
      <c r="AP240" s="135"/>
      <c r="AQ240" s="136"/>
      <c r="AR240" s="107"/>
      <c r="AS240" s="108"/>
      <c r="AT240" s="109"/>
      <c r="AU240" s="110"/>
      <c r="AV240" s="113"/>
      <c r="AW240" s="114"/>
      <c r="AX240" s="115"/>
      <c r="AY240" s="116"/>
    </row>
    <row r="241" spans="1:51" ht="39.75" customHeight="1">
      <c r="A241" s="46">
        <v>235</v>
      </c>
      <c r="B241" s="46" t="s">
        <v>1624</v>
      </c>
      <c r="C241" s="100">
        <v>42486</v>
      </c>
      <c r="D241" s="46" t="s">
        <v>85</v>
      </c>
      <c r="E241" s="46" t="s">
        <v>66</v>
      </c>
      <c r="F241" s="46" t="s">
        <v>1625</v>
      </c>
      <c r="G241" s="46" t="s">
        <v>1626</v>
      </c>
      <c r="H241" s="100">
        <v>41542</v>
      </c>
      <c r="I241" s="46" t="s">
        <v>1627</v>
      </c>
      <c r="J241" s="46" t="s">
        <v>108</v>
      </c>
      <c r="K241" s="111" t="s">
        <v>1628</v>
      </c>
      <c r="L241" s="101" t="s">
        <v>76</v>
      </c>
      <c r="M241" s="89">
        <v>414.76</v>
      </c>
      <c r="N241" s="89">
        <v>327086.19</v>
      </c>
      <c r="O241" s="89">
        <v>92650</v>
      </c>
      <c r="P241" s="89" t="s">
        <v>78</v>
      </c>
      <c r="Q241" s="89">
        <v>5000</v>
      </c>
      <c r="R241" s="89" t="s">
        <v>78</v>
      </c>
      <c r="S241" s="89" t="s">
        <v>78</v>
      </c>
      <c r="T241" s="89" t="s">
        <v>78</v>
      </c>
      <c r="U241" s="89">
        <v>5306.83</v>
      </c>
      <c r="V241" s="89" t="s">
        <v>78</v>
      </c>
      <c r="W241" s="89" t="s">
        <v>78</v>
      </c>
      <c r="X241" s="89" t="s">
        <v>78</v>
      </c>
      <c r="Y241" s="89">
        <v>73633</v>
      </c>
      <c r="Z241" s="89" t="s">
        <v>78</v>
      </c>
      <c r="AA241" s="89" t="s">
        <v>78</v>
      </c>
      <c r="AB241" s="89" t="s">
        <v>78</v>
      </c>
      <c r="AC241" s="89">
        <v>74736</v>
      </c>
      <c r="AD241" s="89" t="s">
        <v>78</v>
      </c>
      <c r="AE241" s="89" t="s">
        <v>78</v>
      </c>
      <c r="AF241" s="89" t="s">
        <v>78</v>
      </c>
      <c r="AG241" s="89">
        <v>76638</v>
      </c>
      <c r="AH241" s="89" t="s">
        <v>78</v>
      </c>
      <c r="AI241" s="89" t="s">
        <v>78</v>
      </c>
      <c r="AJ241" s="102" t="s">
        <v>113</v>
      </c>
      <c r="AK241" s="103"/>
      <c r="AL241" s="104"/>
      <c r="AM241" s="105"/>
      <c r="AN241" s="106"/>
      <c r="AO241" s="112"/>
      <c r="AP241" s="135"/>
      <c r="AQ241" s="136" t="s">
        <v>113</v>
      </c>
      <c r="AR241" s="107"/>
      <c r="AS241" s="108"/>
      <c r="AT241" s="109"/>
      <c r="AU241" s="110"/>
      <c r="AV241" s="113"/>
      <c r="AW241" s="114"/>
      <c r="AX241" s="115"/>
      <c r="AY241" s="116"/>
    </row>
    <row r="242" spans="1:51" ht="39.75" customHeight="1">
      <c r="A242" s="46">
        <v>236</v>
      </c>
      <c r="B242" s="46" t="s">
        <v>1624</v>
      </c>
      <c r="C242" s="100">
        <v>42486</v>
      </c>
      <c r="D242" s="46" t="s">
        <v>85</v>
      </c>
      <c r="E242" s="46" t="s">
        <v>66</v>
      </c>
      <c r="F242" s="46" t="s">
        <v>1629</v>
      </c>
      <c r="G242" s="46" t="s">
        <v>1626</v>
      </c>
      <c r="H242" s="100">
        <v>41542</v>
      </c>
      <c r="I242" s="46" t="s">
        <v>1627</v>
      </c>
      <c r="J242" s="46" t="s">
        <v>108</v>
      </c>
      <c r="K242" s="111" t="s">
        <v>1628</v>
      </c>
      <c r="L242" s="101" t="s">
        <v>76</v>
      </c>
      <c r="M242" s="89">
        <v>201867.89</v>
      </c>
      <c r="N242" s="89">
        <f>94412.37+27588</f>
        <v>122000.37</v>
      </c>
      <c r="O242" s="89" t="s">
        <v>78</v>
      </c>
      <c r="P242" s="89" t="s">
        <v>78</v>
      </c>
      <c r="Q242" s="89" t="s">
        <v>78</v>
      </c>
      <c r="R242" s="89" t="s">
        <v>78</v>
      </c>
      <c r="S242" s="89" t="s">
        <v>78</v>
      </c>
      <c r="T242" s="89" t="s">
        <v>78</v>
      </c>
      <c r="U242" s="89">
        <v>300</v>
      </c>
      <c r="V242" s="89">
        <v>5000</v>
      </c>
      <c r="W242" s="89" t="s">
        <v>78</v>
      </c>
      <c r="X242" s="89" t="s">
        <v>78</v>
      </c>
      <c r="Y242" s="89">
        <v>19639</v>
      </c>
      <c r="Z242" s="89">
        <v>5000</v>
      </c>
      <c r="AA242" s="89" t="s">
        <v>78</v>
      </c>
      <c r="AB242" s="89" t="s">
        <v>78</v>
      </c>
      <c r="AC242" s="89">
        <v>21470</v>
      </c>
      <c r="AD242" s="89">
        <v>5000</v>
      </c>
      <c r="AE242" s="89" t="s">
        <v>78</v>
      </c>
      <c r="AF242" s="89" t="s">
        <v>78</v>
      </c>
      <c r="AG242" s="89">
        <v>23577</v>
      </c>
      <c r="AH242" s="89">
        <v>5000</v>
      </c>
      <c r="AI242" s="89" t="s">
        <v>78</v>
      </c>
      <c r="AJ242" s="102" t="s">
        <v>113</v>
      </c>
      <c r="AK242" s="103"/>
      <c r="AL242" s="104"/>
      <c r="AM242" s="105" t="s">
        <v>113</v>
      </c>
      <c r="AN242" s="106"/>
      <c r="AO242" s="112" t="s">
        <v>113</v>
      </c>
      <c r="AP242" s="135" t="s">
        <v>113</v>
      </c>
      <c r="AQ242" s="136"/>
      <c r="AR242" s="107" t="s">
        <v>113</v>
      </c>
      <c r="AS242" s="108"/>
      <c r="AT242" s="109"/>
      <c r="AU242" s="110"/>
      <c r="AV242" s="113"/>
      <c r="AW242" s="114"/>
      <c r="AX242" s="115"/>
      <c r="AY242" s="116"/>
    </row>
    <row r="243" spans="1:51" ht="39.75" customHeight="1">
      <c r="A243" s="46">
        <v>237</v>
      </c>
      <c r="B243" s="46" t="s">
        <v>1624</v>
      </c>
      <c r="C243" s="100">
        <v>42486</v>
      </c>
      <c r="D243" s="46" t="s">
        <v>85</v>
      </c>
      <c r="E243" s="46" t="s">
        <v>66</v>
      </c>
      <c r="F243" s="46" t="s">
        <v>1630</v>
      </c>
      <c r="G243" s="46" t="s">
        <v>1626</v>
      </c>
      <c r="H243" s="100">
        <v>41542</v>
      </c>
      <c r="I243" s="46" t="s">
        <v>1627</v>
      </c>
      <c r="J243" s="46" t="s">
        <v>108</v>
      </c>
      <c r="K243" s="111" t="s">
        <v>1628</v>
      </c>
      <c r="L243" s="101" t="s">
        <v>76</v>
      </c>
      <c r="M243" s="89" t="s">
        <v>78</v>
      </c>
      <c r="N243" s="89">
        <v>5926.6</v>
      </c>
      <c r="O243" s="89" t="s">
        <v>78</v>
      </c>
      <c r="P243" s="89" t="s">
        <v>78</v>
      </c>
      <c r="Q243" s="89" t="s">
        <v>78</v>
      </c>
      <c r="R243" s="89" t="s">
        <v>78</v>
      </c>
      <c r="S243" s="89" t="s">
        <v>78</v>
      </c>
      <c r="T243" s="89" t="s">
        <v>78</v>
      </c>
      <c r="U243" s="89" t="s">
        <v>78</v>
      </c>
      <c r="V243" s="89" t="s">
        <v>78</v>
      </c>
      <c r="W243" s="89" t="s">
        <v>78</v>
      </c>
      <c r="X243" s="89" t="s">
        <v>78</v>
      </c>
      <c r="Y243" s="89">
        <v>783</v>
      </c>
      <c r="Z243" s="89" t="s">
        <v>78</v>
      </c>
      <c r="AA243" s="89" t="s">
        <v>78</v>
      </c>
      <c r="AB243" s="89" t="s">
        <v>78</v>
      </c>
      <c r="AC243" s="89">
        <v>821</v>
      </c>
      <c r="AD243" s="89" t="s">
        <v>78</v>
      </c>
      <c r="AE243" s="89" t="s">
        <v>78</v>
      </c>
      <c r="AF243" s="89" t="s">
        <v>78</v>
      </c>
      <c r="AG243" s="89">
        <v>862</v>
      </c>
      <c r="AH243" s="89" t="s">
        <v>78</v>
      </c>
      <c r="AI243" s="89" t="s">
        <v>78</v>
      </c>
      <c r="AJ243" s="102"/>
      <c r="AK243" s="103"/>
      <c r="AL243" s="104"/>
      <c r="AM243" s="105"/>
      <c r="AN243" s="106"/>
      <c r="AO243" s="112"/>
      <c r="AP243" s="135"/>
      <c r="AQ243" s="136"/>
      <c r="AR243" s="107"/>
      <c r="AS243" s="108"/>
      <c r="AT243" s="109"/>
      <c r="AU243" s="110"/>
      <c r="AV243" s="113"/>
      <c r="AW243" s="114"/>
      <c r="AX243" s="115"/>
      <c r="AY243" s="116"/>
    </row>
    <row r="244" spans="1:51" ht="39.75" customHeight="1">
      <c r="A244" s="46">
        <v>238</v>
      </c>
      <c r="B244" s="46" t="s">
        <v>1631</v>
      </c>
      <c r="C244" s="100">
        <v>42486</v>
      </c>
      <c r="D244" s="46" t="s">
        <v>1219</v>
      </c>
      <c r="E244" s="46" t="s">
        <v>66</v>
      </c>
      <c r="F244" s="46" t="s">
        <v>1632</v>
      </c>
      <c r="G244" s="46" t="s">
        <v>1633</v>
      </c>
      <c r="H244" s="100">
        <v>40828</v>
      </c>
      <c r="I244" s="46" t="s">
        <v>1634</v>
      </c>
      <c r="J244" s="46" t="s">
        <v>1635</v>
      </c>
      <c r="K244" s="111" t="s">
        <v>1636</v>
      </c>
      <c r="L244" s="101" t="s">
        <v>76</v>
      </c>
      <c r="M244" s="89" t="s">
        <v>78</v>
      </c>
      <c r="N244" s="89">
        <v>695067</v>
      </c>
      <c r="O244" s="89">
        <v>75000</v>
      </c>
      <c r="P244" s="89" t="s">
        <v>78</v>
      </c>
      <c r="Q244" s="89">
        <v>62230</v>
      </c>
      <c r="R244" s="89" t="s">
        <v>78</v>
      </c>
      <c r="S244" s="89">
        <v>8000</v>
      </c>
      <c r="T244" s="89" t="s">
        <v>78</v>
      </c>
      <c r="U244" s="89">
        <v>62230</v>
      </c>
      <c r="V244" s="89" t="s">
        <v>78</v>
      </c>
      <c r="W244" s="89">
        <v>8000</v>
      </c>
      <c r="X244" s="89" t="s">
        <v>78</v>
      </c>
      <c r="Y244" s="89">
        <v>62230</v>
      </c>
      <c r="Z244" s="89" t="s">
        <v>78</v>
      </c>
      <c r="AA244" s="89">
        <v>8000</v>
      </c>
      <c r="AB244" s="89" t="s">
        <v>78</v>
      </c>
      <c r="AC244" s="89">
        <v>62230</v>
      </c>
      <c r="AD244" s="89" t="s">
        <v>78</v>
      </c>
      <c r="AE244" s="89">
        <v>8000</v>
      </c>
      <c r="AF244" s="89" t="s">
        <v>78</v>
      </c>
      <c r="AG244" s="89" t="s">
        <v>78</v>
      </c>
      <c r="AH244" s="89" t="s">
        <v>78</v>
      </c>
      <c r="AI244" s="89" t="s">
        <v>78</v>
      </c>
      <c r="AJ244" s="102"/>
      <c r="AK244" s="103"/>
      <c r="AL244" s="104"/>
      <c r="AM244" s="105"/>
      <c r="AN244" s="106"/>
      <c r="AO244" s="112" t="s">
        <v>113</v>
      </c>
      <c r="AP244" s="135"/>
      <c r="AQ244" s="136"/>
      <c r="AR244" s="107"/>
      <c r="AS244" s="108"/>
      <c r="AT244" s="109"/>
      <c r="AU244" s="110"/>
      <c r="AV244" s="113"/>
      <c r="AW244" s="114"/>
      <c r="AX244" s="115"/>
      <c r="AY244" s="116"/>
    </row>
    <row r="245" spans="1:51" ht="39.75" customHeight="1">
      <c r="A245" s="46">
        <v>239</v>
      </c>
      <c r="B245" s="46" t="s">
        <v>1631</v>
      </c>
      <c r="C245" s="100">
        <v>42486</v>
      </c>
      <c r="D245" s="46" t="s">
        <v>1219</v>
      </c>
      <c r="E245" s="46" t="s">
        <v>66</v>
      </c>
      <c r="F245" s="46" t="s">
        <v>1637</v>
      </c>
      <c r="G245" s="46" t="s">
        <v>1633</v>
      </c>
      <c r="H245" s="100">
        <v>40828</v>
      </c>
      <c r="I245" s="46" t="s">
        <v>1634</v>
      </c>
      <c r="J245" s="46" t="s">
        <v>1635</v>
      </c>
      <c r="K245" s="111" t="s">
        <v>1636</v>
      </c>
      <c r="L245" s="101" t="s">
        <v>76</v>
      </c>
      <c r="M245" s="89" t="s">
        <v>78</v>
      </c>
      <c r="N245" s="89">
        <v>1445181</v>
      </c>
      <c r="O245" s="89">
        <v>5000</v>
      </c>
      <c r="P245" s="89" t="s">
        <v>78</v>
      </c>
      <c r="Q245" s="89">
        <v>167285</v>
      </c>
      <c r="R245" s="89" t="s">
        <v>78</v>
      </c>
      <c r="S245" s="89" t="s">
        <v>78</v>
      </c>
      <c r="T245" s="89" t="s">
        <v>78</v>
      </c>
      <c r="U245" s="89">
        <v>156224</v>
      </c>
      <c r="V245" s="89" t="s">
        <v>78</v>
      </c>
      <c r="W245" s="89" t="s">
        <v>78</v>
      </c>
      <c r="X245" s="89" t="s">
        <v>78</v>
      </c>
      <c r="Y245" s="89">
        <v>156224</v>
      </c>
      <c r="Z245" s="89" t="s">
        <v>78</v>
      </c>
      <c r="AA245" s="89" t="s">
        <v>78</v>
      </c>
      <c r="AB245" s="89" t="s">
        <v>78</v>
      </c>
      <c r="AC245" s="89">
        <v>156224</v>
      </c>
      <c r="AD245" s="89" t="s">
        <v>78</v>
      </c>
      <c r="AE245" s="89" t="s">
        <v>78</v>
      </c>
      <c r="AF245" s="89" t="s">
        <v>78</v>
      </c>
      <c r="AG245" s="89" t="s">
        <v>78</v>
      </c>
      <c r="AH245" s="89" t="s">
        <v>78</v>
      </c>
      <c r="AI245" s="89" t="s">
        <v>78</v>
      </c>
      <c r="AJ245" s="102"/>
      <c r="AK245" s="103"/>
      <c r="AL245" s="104"/>
      <c r="AM245" s="105"/>
      <c r="AN245" s="106"/>
      <c r="AO245" s="112"/>
      <c r="AP245" s="135"/>
      <c r="AQ245" s="136"/>
      <c r="AR245" s="107"/>
      <c r="AS245" s="108"/>
      <c r="AT245" s="109"/>
      <c r="AU245" s="110"/>
      <c r="AV245" s="113"/>
      <c r="AW245" s="114"/>
      <c r="AX245" s="115"/>
      <c r="AY245" s="116"/>
    </row>
    <row r="246" spans="1:51" ht="39.75" customHeight="1">
      <c r="A246" s="46">
        <v>240</v>
      </c>
      <c r="B246" s="46" t="s">
        <v>1631</v>
      </c>
      <c r="C246" s="100">
        <v>42486</v>
      </c>
      <c r="D246" s="46" t="s">
        <v>1219</v>
      </c>
      <c r="E246" s="46" t="s">
        <v>66</v>
      </c>
      <c r="F246" s="46" t="s">
        <v>1638</v>
      </c>
      <c r="G246" s="46" t="s">
        <v>1633</v>
      </c>
      <c r="H246" s="100">
        <v>40828</v>
      </c>
      <c r="I246" s="46" t="s">
        <v>1634</v>
      </c>
      <c r="J246" s="46" t="s">
        <v>1639</v>
      </c>
      <c r="K246" s="111" t="s">
        <v>1636</v>
      </c>
      <c r="L246" s="101" t="s">
        <v>76</v>
      </c>
      <c r="M246" s="89" t="s">
        <v>78</v>
      </c>
      <c r="N246" s="89">
        <v>47541</v>
      </c>
      <c r="O246" s="89" t="s">
        <v>78</v>
      </c>
      <c r="P246" s="89" t="s">
        <v>78</v>
      </c>
      <c r="Q246" s="89">
        <v>2000</v>
      </c>
      <c r="R246" s="89" t="s">
        <v>78</v>
      </c>
      <c r="S246" s="89" t="s">
        <v>78</v>
      </c>
      <c r="T246" s="89" t="s">
        <v>78</v>
      </c>
      <c r="U246" s="89">
        <v>2000</v>
      </c>
      <c r="V246" s="89" t="s">
        <v>78</v>
      </c>
      <c r="W246" s="89" t="s">
        <v>78</v>
      </c>
      <c r="X246" s="89" t="s">
        <v>78</v>
      </c>
      <c r="Y246" s="89">
        <v>2000</v>
      </c>
      <c r="Z246" s="89" t="s">
        <v>78</v>
      </c>
      <c r="AA246" s="89" t="s">
        <v>78</v>
      </c>
      <c r="AB246" s="89" t="s">
        <v>78</v>
      </c>
      <c r="AC246" s="89">
        <v>2000</v>
      </c>
      <c r="AD246" s="89" t="s">
        <v>78</v>
      </c>
      <c r="AE246" s="89" t="s">
        <v>78</v>
      </c>
      <c r="AF246" s="89" t="s">
        <v>78</v>
      </c>
      <c r="AG246" s="89" t="s">
        <v>78</v>
      </c>
      <c r="AH246" s="89" t="s">
        <v>78</v>
      </c>
      <c r="AI246" s="89" t="s">
        <v>78</v>
      </c>
      <c r="AJ246" s="102"/>
      <c r="AK246" s="103"/>
      <c r="AL246" s="104"/>
      <c r="AM246" s="105"/>
      <c r="AN246" s="106"/>
      <c r="AO246" s="112"/>
      <c r="AP246" s="135"/>
      <c r="AQ246" s="136"/>
      <c r="AR246" s="107"/>
      <c r="AS246" s="108"/>
      <c r="AT246" s="109"/>
      <c r="AU246" s="110"/>
      <c r="AV246" s="113"/>
      <c r="AW246" s="114"/>
      <c r="AX246" s="115"/>
      <c r="AY246" s="116"/>
    </row>
    <row r="247" spans="1:51" ht="39.75" customHeight="1">
      <c r="A247" s="46">
        <v>241</v>
      </c>
      <c r="B247" s="46" t="s">
        <v>1631</v>
      </c>
      <c r="C247" s="100">
        <v>42486</v>
      </c>
      <c r="D247" s="46" t="s">
        <v>85</v>
      </c>
      <c r="E247" s="46" t="s">
        <v>112</v>
      </c>
      <c r="F247" s="46" t="s">
        <v>1640</v>
      </c>
      <c r="G247" s="46" t="s">
        <v>1641</v>
      </c>
      <c r="H247" s="100">
        <v>40828</v>
      </c>
      <c r="I247" s="46" t="s">
        <v>1642</v>
      </c>
      <c r="J247" s="46" t="s">
        <v>1635</v>
      </c>
      <c r="K247" s="111" t="s">
        <v>1643</v>
      </c>
      <c r="L247" s="101" t="s">
        <v>76</v>
      </c>
      <c r="M247" s="89">
        <v>1675530.31</v>
      </c>
      <c r="N247" s="89">
        <f>1627288.44+18523.75</f>
        <v>1645812.19</v>
      </c>
      <c r="O247" s="89" t="s">
        <v>1644</v>
      </c>
      <c r="P247" s="89">
        <v>147692.9</v>
      </c>
      <c r="Q247" s="89">
        <v>120857.2</v>
      </c>
      <c r="R247" s="89" t="s">
        <v>78</v>
      </c>
      <c r="S247" s="89">
        <v>480000</v>
      </c>
      <c r="T247" s="89">
        <v>121512.8</v>
      </c>
      <c r="U247" s="89">
        <v>118377.4</v>
      </c>
      <c r="V247" s="89" t="s">
        <v>78</v>
      </c>
      <c r="W247" s="89">
        <v>480000</v>
      </c>
      <c r="X247" s="89">
        <v>121512.8</v>
      </c>
      <c r="Y247" s="89">
        <v>118377.4</v>
      </c>
      <c r="Z247" s="89" t="s">
        <v>78</v>
      </c>
      <c r="AA247" s="89">
        <v>480000</v>
      </c>
      <c r="AB247" s="89">
        <v>121512.8</v>
      </c>
      <c r="AC247" s="89">
        <v>118377.4</v>
      </c>
      <c r="AD247" s="89" t="s">
        <v>78</v>
      </c>
      <c r="AE247" s="89">
        <v>480000</v>
      </c>
      <c r="AF247" s="89" t="s">
        <v>78</v>
      </c>
      <c r="AG247" s="89" t="s">
        <v>78</v>
      </c>
      <c r="AH247" s="89" t="s">
        <v>78</v>
      </c>
      <c r="AI247" s="89" t="s">
        <v>78</v>
      </c>
      <c r="AJ247" s="102" t="s">
        <v>113</v>
      </c>
      <c r="AK247" s="103"/>
      <c r="AL247" s="104" t="s">
        <v>113</v>
      </c>
      <c r="AM247" s="105"/>
      <c r="AN247" s="106" t="s">
        <v>113</v>
      </c>
      <c r="AO247" s="112" t="s">
        <v>113</v>
      </c>
      <c r="AP247" s="135" t="s">
        <v>113</v>
      </c>
      <c r="AQ247" s="136" t="s">
        <v>113</v>
      </c>
      <c r="AR247" s="107" t="s">
        <v>113</v>
      </c>
      <c r="AS247" s="108" t="s">
        <v>113</v>
      </c>
      <c r="AT247" s="109" t="s">
        <v>113</v>
      </c>
      <c r="AU247" s="110"/>
      <c r="AV247" s="113"/>
      <c r="AW247" s="114" t="s">
        <v>113</v>
      </c>
      <c r="AX247" s="115" t="s">
        <v>113</v>
      </c>
      <c r="AY247" s="116"/>
    </row>
    <row r="248" spans="1:51" ht="39.75" customHeight="1">
      <c r="A248" s="46">
        <v>242</v>
      </c>
      <c r="B248" s="46" t="s">
        <v>1645</v>
      </c>
      <c r="C248" s="100">
        <v>42487</v>
      </c>
      <c r="D248" s="46" t="s">
        <v>85</v>
      </c>
      <c r="E248" s="46" t="s">
        <v>66</v>
      </c>
      <c r="F248" s="46" t="s">
        <v>123</v>
      </c>
      <c r="G248" s="46" t="s">
        <v>1646</v>
      </c>
      <c r="H248" s="100">
        <v>41607</v>
      </c>
      <c r="I248" s="46" t="s">
        <v>1647</v>
      </c>
      <c r="J248" s="46" t="s">
        <v>117</v>
      </c>
      <c r="K248" s="111" t="s">
        <v>1648</v>
      </c>
      <c r="L248" s="101" t="s">
        <v>76</v>
      </c>
      <c r="M248" s="89" t="s">
        <v>78</v>
      </c>
      <c r="N248" s="89">
        <v>708690.61580000003</v>
      </c>
      <c r="O248" s="89" t="s">
        <v>78</v>
      </c>
      <c r="P248" s="89" t="s">
        <v>78</v>
      </c>
      <c r="Q248" s="89">
        <v>176193.49299999999</v>
      </c>
      <c r="R248" s="89" t="s">
        <v>78</v>
      </c>
      <c r="S248" s="89" t="s">
        <v>78</v>
      </c>
      <c r="T248" s="89" t="s">
        <v>78</v>
      </c>
      <c r="U248" s="89">
        <v>148078.147</v>
      </c>
      <c r="V248" s="89" t="s">
        <v>78</v>
      </c>
      <c r="W248" s="89" t="s">
        <v>78</v>
      </c>
      <c r="X248" s="89" t="s">
        <v>78</v>
      </c>
      <c r="Y248" s="89">
        <v>136800</v>
      </c>
      <c r="Z248" s="89" t="s">
        <v>78</v>
      </c>
      <c r="AA248" s="89" t="s">
        <v>78</v>
      </c>
      <c r="AB248" s="89" t="s">
        <v>78</v>
      </c>
      <c r="AC248" s="89" t="s">
        <v>78</v>
      </c>
      <c r="AD248" s="89" t="s">
        <v>78</v>
      </c>
      <c r="AE248" s="89" t="s">
        <v>78</v>
      </c>
      <c r="AF248" s="89" t="s">
        <v>78</v>
      </c>
      <c r="AG248" s="89" t="s">
        <v>78</v>
      </c>
      <c r="AH248" s="89" t="s">
        <v>78</v>
      </c>
      <c r="AI248" s="89" t="s">
        <v>78</v>
      </c>
      <c r="AJ248" s="102" t="s">
        <v>113</v>
      </c>
      <c r="AK248" s="103"/>
      <c r="AL248" s="104"/>
      <c r="AM248" s="105"/>
      <c r="AN248" s="106"/>
      <c r="AO248" s="112"/>
      <c r="AP248" s="135"/>
      <c r="AQ248" s="136" t="s">
        <v>113</v>
      </c>
      <c r="AR248" s="107"/>
      <c r="AS248" s="108"/>
      <c r="AT248" s="109"/>
      <c r="AU248" s="110"/>
      <c r="AV248" s="113"/>
      <c r="AW248" s="114"/>
      <c r="AX248" s="115"/>
      <c r="AY248" s="116"/>
    </row>
    <row r="249" spans="1:51" ht="39.75" customHeight="1">
      <c r="A249" s="46">
        <v>243</v>
      </c>
      <c r="B249" s="46" t="s">
        <v>1645</v>
      </c>
      <c r="C249" s="100">
        <v>42487</v>
      </c>
      <c r="D249" s="46" t="s">
        <v>85</v>
      </c>
      <c r="E249" s="46" t="s">
        <v>66</v>
      </c>
      <c r="F249" s="46" t="s">
        <v>1649</v>
      </c>
      <c r="G249" s="46" t="s">
        <v>1646</v>
      </c>
      <c r="H249" s="100">
        <v>41607</v>
      </c>
      <c r="I249" s="46" t="s">
        <v>1647</v>
      </c>
      <c r="J249" s="46" t="s">
        <v>117</v>
      </c>
      <c r="K249" s="111" t="s">
        <v>1648</v>
      </c>
      <c r="L249" s="101" t="s">
        <v>76</v>
      </c>
      <c r="M249" s="89">
        <v>133226.76551</v>
      </c>
      <c r="N249" s="89">
        <f>404465.21839+39770</f>
        <v>444235.21838999999</v>
      </c>
      <c r="O249" s="89">
        <v>1876008</v>
      </c>
      <c r="P249" s="89" t="s">
        <v>78</v>
      </c>
      <c r="Q249" s="89">
        <v>84103.467000000004</v>
      </c>
      <c r="R249" s="89">
        <v>8000</v>
      </c>
      <c r="S249" s="89">
        <v>347000</v>
      </c>
      <c r="T249" s="89" t="s">
        <v>78</v>
      </c>
      <c r="U249" s="89">
        <v>74201.972999999998</v>
      </c>
      <c r="V249" s="89">
        <v>8000</v>
      </c>
      <c r="W249" s="89">
        <v>404000</v>
      </c>
      <c r="X249" s="89" t="s">
        <v>78</v>
      </c>
      <c r="Y249" s="89">
        <v>81769</v>
      </c>
      <c r="Z249" s="89">
        <v>8000</v>
      </c>
      <c r="AA249" s="89">
        <v>416000</v>
      </c>
      <c r="AB249" s="89" t="s">
        <v>78</v>
      </c>
      <c r="AC249" s="89" t="s">
        <v>78</v>
      </c>
      <c r="AD249" s="89" t="s">
        <v>78</v>
      </c>
      <c r="AE249" s="89" t="s">
        <v>78</v>
      </c>
      <c r="AF249" s="89" t="s">
        <v>78</v>
      </c>
      <c r="AG249" s="89" t="s">
        <v>78</v>
      </c>
      <c r="AH249" s="89" t="s">
        <v>78</v>
      </c>
      <c r="AI249" s="89" t="s">
        <v>78</v>
      </c>
      <c r="AJ249" s="102"/>
      <c r="AK249" s="103"/>
      <c r="AL249" s="104"/>
      <c r="AM249" s="105" t="s">
        <v>113</v>
      </c>
      <c r="AN249" s="106"/>
      <c r="AO249" s="112" t="s">
        <v>113</v>
      </c>
      <c r="AP249" s="135" t="s">
        <v>113</v>
      </c>
      <c r="AQ249" s="136"/>
      <c r="AR249" s="107" t="s">
        <v>113</v>
      </c>
      <c r="AS249" s="108"/>
      <c r="AT249" s="109"/>
      <c r="AU249" s="110"/>
      <c r="AV249" s="113"/>
      <c r="AW249" s="114"/>
      <c r="AX249" s="115"/>
      <c r="AY249" s="116"/>
    </row>
    <row r="250" spans="1:51" ht="39.75" customHeight="1">
      <c r="A250" s="46">
        <v>244</v>
      </c>
      <c r="B250" s="46" t="s">
        <v>1650</v>
      </c>
      <c r="C250" s="100">
        <v>42487</v>
      </c>
      <c r="D250" s="46" t="s">
        <v>85</v>
      </c>
      <c r="E250" s="46" t="s">
        <v>66</v>
      </c>
      <c r="F250" s="46" t="s">
        <v>1651</v>
      </c>
      <c r="G250" s="46" t="s">
        <v>1652</v>
      </c>
      <c r="H250" s="100">
        <v>41598</v>
      </c>
      <c r="I250" s="46" t="s">
        <v>1653</v>
      </c>
      <c r="J250" s="46" t="s">
        <v>1654</v>
      </c>
      <c r="K250" s="111" t="s">
        <v>1655</v>
      </c>
      <c r="L250" s="101" t="s">
        <v>76</v>
      </c>
      <c r="M250" s="89">
        <v>39479</v>
      </c>
      <c r="N250" s="89">
        <v>199435</v>
      </c>
      <c r="O250" s="89" t="s">
        <v>78</v>
      </c>
      <c r="P250" s="89" t="s">
        <v>78</v>
      </c>
      <c r="Q250" s="89">
        <v>25850</v>
      </c>
      <c r="R250" s="89" t="s">
        <v>78</v>
      </c>
      <c r="S250" s="89" t="s">
        <v>78</v>
      </c>
      <c r="T250" s="89" t="s">
        <v>78</v>
      </c>
      <c r="U250" s="89">
        <v>25850</v>
      </c>
      <c r="V250" s="89" t="s">
        <v>78</v>
      </c>
      <c r="W250" s="89" t="s">
        <v>78</v>
      </c>
      <c r="X250" s="89" t="s">
        <v>78</v>
      </c>
      <c r="Y250" s="89">
        <v>26950</v>
      </c>
      <c r="Z250" s="89" t="s">
        <v>78</v>
      </c>
      <c r="AA250" s="89" t="s">
        <v>78</v>
      </c>
      <c r="AB250" s="89" t="s">
        <v>78</v>
      </c>
      <c r="AC250" s="89">
        <v>26950</v>
      </c>
      <c r="AD250" s="89" t="s">
        <v>78</v>
      </c>
      <c r="AE250" s="89" t="s">
        <v>78</v>
      </c>
      <c r="AF250" s="89" t="s">
        <v>78</v>
      </c>
      <c r="AG250" s="89">
        <v>27150</v>
      </c>
      <c r="AH250" s="89" t="s">
        <v>78</v>
      </c>
      <c r="AI250" s="89" t="s">
        <v>78</v>
      </c>
      <c r="AJ250" s="102" t="s">
        <v>113</v>
      </c>
      <c r="AK250" s="103"/>
      <c r="AL250" s="104"/>
      <c r="AM250" s="105" t="s">
        <v>113</v>
      </c>
      <c r="AN250" s="106"/>
      <c r="AO250" s="112" t="s">
        <v>113</v>
      </c>
      <c r="AP250" s="135" t="s">
        <v>113</v>
      </c>
      <c r="AQ250" s="136"/>
      <c r="AR250" s="107" t="s">
        <v>113</v>
      </c>
      <c r="AS250" s="108"/>
      <c r="AT250" s="109"/>
      <c r="AU250" s="110"/>
      <c r="AV250" s="113"/>
      <c r="AW250" s="114" t="s">
        <v>113</v>
      </c>
      <c r="AX250" s="115"/>
      <c r="AY250" s="116" t="s">
        <v>113</v>
      </c>
    </row>
    <row r="251" spans="1:51" ht="39.75" customHeight="1">
      <c r="A251" s="46">
        <v>245</v>
      </c>
      <c r="B251" s="46" t="s">
        <v>1650</v>
      </c>
      <c r="C251" s="100">
        <v>42487</v>
      </c>
      <c r="D251" s="46" t="s">
        <v>85</v>
      </c>
      <c r="E251" s="46" t="s">
        <v>66</v>
      </c>
      <c r="F251" s="46" t="s">
        <v>1656</v>
      </c>
      <c r="G251" s="46" t="s">
        <v>1652</v>
      </c>
      <c r="H251" s="100">
        <v>41598</v>
      </c>
      <c r="I251" s="46" t="s">
        <v>1653</v>
      </c>
      <c r="J251" s="46" t="s">
        <v>1654</v>
      </c>
      <c r="K251" s="111" t="s">
        <v>1655</v>
      </c>
      <c r="L251" s="101" t="s">
        <v>76</v>
      </c>
      <c r="M251" s="89" t="s">
        <v>78</v>
      </c>
      <c r="N251" s="89">
        <v>154942.29999999999</v>
      </c>
      <c r="O251" s="89" t="s">
        <v>78</v>
      </c>
      <c r="P251" s="89" t="s">
        <v>78</v>
      </c>
      <c r="Q251" s="89">
        <v>3560</v>
      </c>
      <c r="R251" s="89" t="s">
        <v>78</v>
      </c>
      <c r="S251" s="89" t="s">
        <v>78</v>
      </c>
      <c r="T251" s="89" t="s">
        <v>78</v>
      </c>
      <c r="U251" s="89">
        <v>3210</v>
      </c>
      <c r="V251" s="89" t="s">
        <v>78</v>
      </c>
      <c r="W251" s="89" t="s">
        <v>78</v>
      </c>
      <c r="X251" s="89" t="s">
        <v>78</v>
      </c>
      <c r="Y251" s="89" t="s">
        <v>1657</v>
      </c>
      <c r="Z251" s="89" t="s">
        <v>78</v>
      </c>
      <c r="AA251" s="89" t="s">
        <v>78</v>
      </c>
      <c r="AB251" s="89" t="s">
        <v>78</v>
      </c>
      <c r="AC251" s="89">
        <v>41120</v>
      </c>
      <c r="AD251" s="89" t="s">
        <v>78</v>
      </c>
      <c r="AE251" s="89" t="s">
        <v>78</v>
      </c>
      <c r="AF251" s="89" t="s">
        <v>78</v>
      </c>
      <c r="AG251" s="89">
        <v>43230</v>
      </c>
      <c r="AH251" s="89" t="s">
        <v>78</v>
      </c>
      <c r="AI251" s="89" t="s">
        <v>78</v>
      </c>
      <c r="AJ251" s="102"/>
      <c r="AK251" s="103"/>
      <c r="AL251" s="104"/>
      <c r="AM251" s="105"/>
      <c r="AN251" s="106"/>
      <c r="AO251" s="112" t="s">
        <v>113</v>
      </c>
      <c r="AP251" s="135"/>
      <c r="AQ251" s="136"/>
      <c r="AR251" s="107"/>
      <c r="AS251" s="108"/>
      <c r="AT251" s="109"/>
      <c r="AU251" s="110"/>
      <c r="AV251" s="113"/>
      <c r="AW251" s="114"/>
      <c r="AX251" s="115"/>
      <c r="AY251" s="116"/>
    </row>
    <row r="252" spans="1:51" ht="39.75" customHeight="1">
      <c r="A252" s="46">
        <v>246</v>
      </c>
      <c r="B252" s="46" t="s">
        <v>1650</v>
      </c>
      <c r="C252" s="100">
        <v>42487</v>
      </c>
      <c r="D252" s="46" t="s">
        <v>85</v>
      </c>
      <c r="E252" s="46" t="s">
        <v>66</v>
      </c>
      <c r="F252" s="46" t="s">
        <v>1658</v>
      </c>
      <c r="G252" s="46" t="s">
        <v>1652</v>
      </c>
      <c r="H252" s="100">
        <v>41598</v>
      </c>
      <c r="I252" s="46" t="s">
        <v>1653</v>
      </c>
      <c r="J252" s="46" t="s">
        <v>1654</v>
      </c>
      <c r="K252" s="111" t="s">
        <v>1655</v>
      </c>
      <c r="L252" s="101" t="s">
        <v>76</v>
      </c>
      <c r="M252" s="89" t="s">
        <v>78</v>
      </c>
      <c r="N252" s="89" t="s">
        <v>1659</v>
      </c>
      <c r="O252" s="89" t="s">
        <v>78</v>
      </c>
      <c r="P252" s="89" t="s">
        <v>78</v>
      </c>
      <c r="Q252" s="89">
        <v>5000</v>
      </c>
      <c r="R252" s="89" t="s">
        <v>78</v>
      </c>
      <c r="S252" s="89" t="s">
        <v>78</v>
      </c>
      <c r="T252" s="89" t="s">
        <v>78</v>
      </c>
      <c r="U252" s="89">
        <v>5000</v>
      </c>
      <c r="V252" s="89" t="s">
        <v>78</v>
      </c>
      <c r="W252" s="89" t="s">
        <v>78</v>
      </c>
      <c r="X252" s="89" t="s">
        <v>78</v>
      </c>
      <c r="Y252" s="89">
        <v>5000</v>
      </c>
      <c r="Z252" s="89" t="s">
        <v>78</v>
      </c>
      <c r="AA252" s="89" t="s">
        <v>78</v>
      </c>
      <c r="AB252" s="89" t="s">
        <v>78</v>
      </c>
      <c r="AC252" s="89">
        <v>5000</v>
      </c>
      <c r="AD252" s="89" t="s">
        <v>78</v>
      </c>
      <c r="AE252" s="89" t="s">
        <v>78</v>
      </c>
      <c r="AF252" s="89" t="s">
        <v>78</v>
      </c>
      <c r="AG252" s="89">
        <v>5000</v>
      </c>
      <c r="AH252" s="89" t="s">
        <v>78</v>
      </c>
      <c r="AI252" s="89" t="s">
        <v>78</v>
      </c>
      <c r="AJ252" s="102"/>
      <c r="AK252" s="103"/>
      <c r="AL252" s="104"/>
      <c r="AM252" s="105"/>
      <c r="AN252" s="106"/>
      <c r="AO252" s="112"/>
      <c r="AP252" s="135"/>
      <c r="AQ252" s="136"/>
      <c r="AR252" s="107"/>
      <c r="AS252" s="108"/>
      <c r="AT252" s="109"/>
      <c r="AU252" s="110"/>
      <c r="AV252" s="113"/>
      <c r="AW252" s="114"/>
      <c r="AX252" s="115"/>
      <c r="AY252" s="116"/>
    </row>
    <row r="253" spans="1:51" ht="39.75" customHeight="1">
      <c r="A253" s="46">
        <v>247</v>
      </c>
      <c r="B253" s="46" t="s">
        <v>1660</v>
      </c>
      <c r="C253" s="100">
        <v>42487</v>
      </c>
      <c r="D253" s="46" t="s">
        <v>85</v>
      </c>
      <c r="E253" s="46" t="s">
        <v>66</v>
      </c>
      <c r="F253" s="46" t="s">
        <v>123</v>
      </c>
      <c r="G253" s="46" t="s">
        <v>1661</v>
      </c>
      <c r="H253" s="100">
        <v>41593</v>
      </c>
      <c r="I253" s="46" t="s">
        <v>1662</v>
      </c>
      <c r="J253" s="46" t="s">
        <v>117</v>
      </c>
      <c r="K253" s="111" t="s">
        <v>1663</v>
      </c>
      <c r="L253" s="101" t="s">
        <v>76</v>
      </c>
      <c r="M253" s="89" t="s">
        <v>78</v>
      </c>
      <c r="N253" s="89">
        <f>248983.9+250</f>
        <v>249233.9</v>
      </c>
      <c r="O253" s="89" t="s">
        <v>78</v>
      </c>
      <c r="P253" s="89" t="s">
        <v>78</v>
      </c>
      <c r="Q253" s="89">
        <v>40100</v>
      </c>
      <c r="R253" s="89" t="s">
        <v>78</v>
      </c>
      <c r="S253" s="89" t="s">
        <v>78</v>
      </c>
      <c r="T253" s="89" t="s">
        <v>78</v>
      </c>
      <c r="U253" s="89">
        <v>43000</v>
      </c>
      <c r="V253" s="89" t="s">
        <v>78</v>
      </c>
      <c r="W253" s="89" t="s">
        <v>78</v>
      </c>
      <c r="X253" s="89" t="s">
        <v>78</v>
      </c>
      <c r="Y253" s="89">
        <v>69060</v>
      </c>
      <c r="Z253" s="89" t="s">
        <v>78</v>
      </c>
      <c r="AA253" s="89" t="s">
        <v>78</v>
      </c>
      <c r="AB253" s="89" t="s">
        <v>78</v>
      </c>
      <c r="AC253" s="89" t="s">
        <v>78</v>
      </c>
      <c r="AD253" s="89" t="s">
        <v>78</v>
      </c>
      <c r="AE253" s="89" t="s">
        <v>78</v>
      </c>
      <c r="AF253" s="89" t="s">
        <v>78</v>
      </c>
      <c r="AG253" s="89" t="s">
        <v>78</v>
      </c>
      <c r="AH253" s="89" t="s">
        <v>78</v>
      </c>
      <c r="AI253" s="89" t="s">
        <v>78</v>
      </c>
      <c r="AJ253" s="102"/>
      <c r="AK253" s="103"/>
      <c r="AL253" s="104"/>
      <c r="AM253" s="105"/>
      <c r="AN253" s="106"/>
      <c r="AO253" s="112"/>
      <c r="AP253" s="135"/>
      <c r="AQ253" s="136" t="s">
        <v>113</v>
      </c>
      <c r="AR253" s="107"/>
      <c r="AS253" s="108"/>
      <c r="AT253" s="109"/>
      <c r="AU253" s="110"/>
      <c r="AV253" s="113"/>
      <c r="AW253" s="114"/>
      <c r="AX253" s="115"/>
      <c r="AY253" s="116"/>
    </row>
    <row r="254" spans="1:51" ht="39.75" customHeight="1">
      <c r="A254" s="46">
        <v>248</v>
      </c>
      <c r="B254" s="46" t="s">
        <v>1660</v>
      </c>
      <c r="C254" s="100">
        <v>42487</v>
      </c>
      <c r="D254" s="46" t="s">
        <v>85</v>
      </c>
      <c r="E254" s="46" t="s">
        <v>66</v>
      </c>
      <c r="F254" s="46" t="s">
        <v>116</v>
      </c>
      <c r="G254" s="46" t="s">
        <v>1661</v>
      </c>
      <c r="H254" s="100">
        <v>41593</v>
      </c>
      <c r="I254" s="46" t="s">
        <v>1662</v>
      </c>
      <c r="J254" s="46" t="s">
        <v>117</v>
      </c>
      <c r="K254" s="111" t="s">
        <v>1663</v>
      </c>
      <c r="L254" s="101" t="s">
        <v>76</v>
      </c>
      <c r="M254" s="89">
        <v>1113404.5290000001</v>
      </c>
      <c r="N254" s="89">
        <v>408048.94099999999</v>
      </c>
      <c r="O254" s="89" t="s">
        <v>78</v>
      </c>
      <c r="P254" s="89">
        <v>396744.29499999998</v>
      </c>
      <c r="Q254" s="89">
        <v>121854.546</v>
      </c>
      <c r="R254" s="89" t="s">
        <v>78</v>
      </c>
      <c r="S254" s="89" t="s">
        <v>78</v>
      </c>
      <c r="T254" s="89">
        <v>60000</v>
      </c>
      <c r="U254" s="89">
        <v>37670</v>
      </c>
      <c r="V254" s="89" t="s">
        <v>78</v>
      </c>
      <c r="W254" s="89" t="s">
        <v>78</v>
      </c>
      <c r="X254" s="89">
        <v>60000</v>
      </c>
      <c r="Y254" s="89">
        <v>60000</v>
      </c>
      <c r="Z254" s="89" t="s">
        <v>78</v>
      </c>
      <c r="AA254" s="89" t="s">
        <v>78</v>
      </c>
      <c r="AB254" s="89" t="s">
        <v>78</v>
      </c>
      <c r="AC254" s="89" t="s">
        <v>78</v>
      </c>
      <c r="AD254" s="89" t="s">
        <v>78</v>
      </c>
      <c r="AE254" s="89" t="s">
        <v>78</v>
      </c>
      <c r="AF254" s="89" t="s">
        <v>78</v>
      </c>
      <c r="AG254" s="89" t="s">
        <v>78</v>
      </c>
      <c r="AH254" s="89" t="s">
        <v>78</v>
      </c>
      <c r="AI254" s="89" t="s">
        <v>78</v>
      </c>
      <c r="AJ254" s="102" t="s">
        <v>113</v>
      </c>
      <c r="AK254" s="103"/>
      <c r="AL254" s="104"/>
      <c r="AM254" s="105" t="s">
        <v>113</v>
      </c>
      <c r="AN254" s="106"/>
      <c r="AO254" s="112" t="s">
        <v>113</v>
      </c>
      <c r="AP254" s="135" t="s">
        <v>113</v>
      </c>
      <c r="AQ254" s="136"/>
      <c r="AR254" s="107" t="s">
        <v>113</v>
      </c>
      <c r="AS254" s="108" t="s">
        <v>113</v>
      </c>
      <c r="AT254" s="109"/>
      <c r="AU254" s="110"/>
      <c r="AV254" s="113"/>
      <c r="AW254" s="114"/>
      <c r="AX254" s="115"/>
      <c r="AY254" s="116"/>
    </row>
    <row r="255" spans="1:51" ht="39.75" customHeight="1">
      <c r="A255" s="46">
        <v>249</v>
      </c>
      <c r="B255" s="46" t="s">
        <v>1664</v>
      </c>
      <c r="C255" s="100">
        <v>42487</v>
      </c>
      <c r="D255" s="46" t="s">
        <v>85</v>
      </c>
      <c r="E255" s="46" t="s">
        <v>66</v>
      </c>
      <c r="F255" s="46" t="s">
        <v>1665</v>
      </c>
      <c r="G255" s="46" t="s">
        <v>1666</v>
      </c>
      <c r="H255" s="100">
        <v>41467</v>
      </c>
      <c r="I255" s="46" t="s">
        <v>1667</v>
      </c>
      <c r="J255" s="46" t="s">
        <v>108</v>
      </c>
      <c r="K255" s="111" t="s">
        <v>1668</v>
      </c>
      <c r="L255" s="101" t="s">
        <v>76</v>
      </c>
      <c r="M255" s="89" t="s">
        <v>78</v>
      </c>
      <c r="N255" s="89">
        <v>48046587.5</v>
      </c>
      <c r="O255" s="89" t="s">
        <v>78</v>
      </c>
      <c r="P255" s="89" t="s">
        <v>78</v>
      </c>
      <c r="Q255" s="89">
        <v>371840</v>
      </c>
      <c r="R255" s="89">
        <v>1470</v>
      </c>
      <c r="S255" s="89" t="s">
        <v>78</v>
      </c>
      <c r="T255" s="89" t="s">
        <v>78</v>
      </c>
      <c r="U255" s="89">
        <v>663972</v>
      </c>
      <c r="V255" s="89">
        <v>200</v>
      </c>
      <c r="W255" s="89" t="s">
        <v>78</v>
      </c>
      <c r="X255" s="89" t="s">
        <v>78</v>
      </c>
      <c r="Y255" s="89">
        <v>4144341</v>
      </c>
      <c r="Z255" s="89">
        <v>250</v>
      </c>
      <c r="AA255" s="89" t="s">
        <v>78</v>
      </c>
      <c r="AB255" s="89" t="s">
        <v>78</v>
      </c>
      <c r="AC255" s="89">
        <v>1119738</v>
      </c>
      <c r="AD255" s="89">
        <v>280</v>
      </c>
      <c r="AE255" s="89" t="s">
        <v>78</v>
      </c>
      <c r="AF255" s="89" t="s">
        <v>78</v>
      </c>
      <c r="AG255" s="89">
        <v>1127586</v>
      </c>
      <c r="AH255" s="89">
        <v>300</v>
      </c>
      <c r="AI255" s="89" t="s">
        <v>78</v>
      </c>
      <c r="AJ255" s="102" t="s">
        <v>113</v>
      </c>
      <c r="AK255" s="103"/>
      <c r="AL255" s="104"/>
      <c r="AM255" s="105" t="s">
        <v>113</v>
      </c>
      <c r="AN255" s="106"/>
      <c r="AO255" s="112"/>
      <c r="AP255" s="135"/>
      <c r="AQ255" s="136" t="s">
        <v>113</v>
      </c>
      <c r="AR255" s="107"/>
      <c r="AS255" s="108"/>
      <c r="AT255" s="109" t="s">
        <v>113</v>
      </c>
      <c r="AU255" s="110"/>
      <c r="AV255" s="113"/>
      <c r="AW255" s="114"/>
      <c r="AX255" s="115"/>
      <c r="AY255" s="116"/>
    </row>
    <row r="256" spans="1:51" ht="39.75" customHeight="1">
      <c r="A256" s="46">
        <v>250</v>
      </c>
      <c r="B256" s="46" t="s">
        <v>1664</v>
      </c>
      <c r="C256" s="100">
        <v>42487</v>
      </c>
      <c r="D256" s="46" t="s">
        <v>85</v>
      </c>
      <c r="E256" s="46" t="s">
        <v>66</v>
      </c>
      <c r="F256" s="46" t="s">
        <v>1669</v>
      </c>
      <c r="G256" s="46" t="s">
        <v>1666</v>
      </c>
      <c r="H256" s="100">
        <v>41467</v>
      </c>
      <c r="I256" s="46" t="s">
        <v>1667</v>
      </c>
      <c r="J256" s="46" t="s">
        <v>108</v>
      </c>
      <c r="K256" s="111" t="s">
        <v>1668</v>
      </c>
      <c r="L256" s="101" t="s">
        <v>76</v>
      </c>
      <c r="M256" s="89">
        <v>254353.3</v>
      </c>
      <c r="N256" s="89">
        <v>1313719.1000000001</v>
      </c>
      <c r="O256" s="89" t="s">
        <v>78</v>
      </c>
      <c r="P256" s="89" t="s">
        <v>78</v>
      </c>
      <c r="Q256" s="89">
        <v>141994.4</v>
      </c>
      <c r="R256" s="89">
        <v>29559</v>
      </c>
      <c r="S256" s="89" t="s">
        <v>78</v>
      </c>
      <c r="T256" s="89" t="s">
        <v>78</v>
      </c>
      <c r="U256" s="89">
        <v>156907.79999999999</v>
      </c>
      <c r="V256" s="89">
        <v>32062</v>
      </c>
      <c r="W256" s="89" t="s">
        <v>78</v>
      </c>
      <c r="X256" s="89">
        <v>72000</v>
      </c>
      <c r="Y256" s="89">
        <v>164803.6</v>
      </c>
      <c r="Z256" s="89">
        <v>37632</v>
      </c>
      <c r="AA256" s="89" t="s">
        <v>78</v>
      </c>
      <c r="AB256" s="89">
        <v>56350</v>
      </c>
      <c r="AC256" s="89">
        <v>117919.4</v>
      </c>
      <c r="AD256" s="89">
        <v>36331</v>
      </c>
      <c r="AE256" s="89" t="s">
        <v>78</v>
      </c>
      <c r="AF256" s="89">
        <v>57049.8</v>
      </c>
      <c r="AG256" s="89">
        <v>123479.8</v>
      </c>
      <c r="AH256" s="89">
        <v>38141</v>
      </c>
      <c r="AI256" s="89" t="s">
        <v>78</v>
      </c>
      <c r="AJ256" s="102" t="s">
        <v>113</v>
      </c>
      <c r="AK256" s="103"/>
      <c r="AL256" s="104"/>
      <c r="AM256" s="105" t="s">
        <v>113</v>
      </c>
      <c r="AN256" s="106"/>
      <c r="AO256" s="112" t="s">
        <v>113</v>
      </c>
      <c r="AP256" s="135" t="s">
        <v>113</v>
      </c>
      <c r="AQ256" s="136"/>
      <c r="AR256" s="107" t="s">
        <v>113</v>
      </c>
      <c r="AS256" s="108"/>
      <c r="AT256" s="109"/>
      <c r="AU256" s="110"/>
      <c r="AV256" s="113"/>
      <c r="AW256" s="114"/>
      <c r="AX256" s="115"/>
      <c r="AY256" s="116" t="s">
        <v>113</v>
      </c>
    </row>
    <row r="257" spans="1:51" ht="39.75" customHeight="1">
      <c r="A257" s="46">
        <v>251</v>
      </c>
      <c r="B257" s="46" t="s">
        <v>1670</v>
      </c>
      <c r="C257" s="100">
        <v>42488</v>
      </c>
      <c r="D257" s="46" t="s">
        <v>85</v>
      </c>
      <c r="E257" s="46" t="s">
        <v>66</v>
      </c>
      <c r="F257" s="46" t="s">
        <v>1671</v>
      </c>
      <c r="G257" s="46" t="s">
        <v>1672</v>
      </c>
      <c r="H257" s="100">
        <v>41578</v>
      </c>
      <c r="I257" s="46" t="s">
        <v>1673</v>
      </c>
      <c r="J257" s="46" t="s">
        <v>86</v>
      </c>
      <c r="K257" s="111" t="s">
        <v>1674</v>
      </c>
      <c r="L257" s="101" t="s">
        <v>76</v>
      </c>
      <c r="M257" s="89">
        <v>199725.7</v>
      </c>
      <c r="N257" s="89">
        <v>19500</v>
      </c>
      <c r="O257" s="89" t="s">
        <v>78</v>
      </c>
      <c r="P257" s="89">
        <v>37572.400000000001</v>
      </c>
      <c r="Q257" s="89">
        <v>3000</v>
      </c>
      <c r="R257" s="89" t="s">
        <v>78</v>
      </c>
      <c r="S257" s="89" t="s">
        <v>78</v>
      </c>
      <c r="T257" s="89">
        <v>37572.400000000001</v>
      </c>
      <c r="U257" s="89">
        <v>3000</v>
      </c>
      <c r="V257" s="89" t="s">
        <v>78</v>
      </c>
      <c r="W257" s="89" t="s">
        <v>78</v>
      </c>
      <c r="X257" s="89" t="s">
        <v>78</v>
      </c>
      <c r="Y257" s="89" t="s">
        <v>78</v>
      </c>
      <c r="Z257" s="89" t="s">
        <v>78</v>
      </c>
      <c r="AA257" s="89" t="s">
        <v>78</v>
      </c>
      <c r="AB257" s="89" t="s">
        <v>78</v>
      </c>
      <c r="AC257" s="89" t="s">
        <v>78</v>
      </c>
      <c r="AD257" s="89" t="s">
        <v>78</v>
      </c>
      <c r="AE257" s="89" t="s">
        <v>78</v>
      </c>
      <c r="AF257" s="89" t="s">
        <v>78</v>
      </c>
      <c r="AG257" s="89" t="s">
        <v>78</v>
      </c>
      <c r="AH257" s="89" t="s">
        <v>78</v>
      </c>
      <c r="AI257" s="89" t="s">
        <v>78</v>
      </c>
      <c r="AJ257" s="102"/>
      <c r="AK257" s="103"/>
      <c r="AL257" s="104"/>
      <c r="AM257" s="105" t="s">
        <v>113</v>
      </c>
      <c r="AN257" s="106"/>
      <c r="AO257" s="112" t="s">
        <v>113</v>
      </c>
      <c r="AP257" s="135" t="s">
        <v>113</v>
      </c>
      <c r="AQ257" s="136"/>
      <c r="AR257" s="107"/>
      <c r="AS257" s="108" t="s">
        <v>113</v>
      </c>
      <c r="AT257" s="109"/>
      <c r="AU257" s="110"/>
      <c r="AV257" s="113"/>
      <c r="AW257" s="114"/>
      <c r="AX257" s="115"/>
      <c r="AY257" s="116"/>
    </row>
    <row r="258" spans="1:51" ht="39.75" customHeight="1">
      <c r="A258" s="46">
        <v>252</v>
      </c>
      <c r="B258" s="46" t="s">
        <v>1670</v>
      </c>
      <c r="C258" s="100">
        <v>42488</v>
      </c>
      <c r="D258" s="46" t="s">
        <v>85</v>
      </c>
      <c r="E258" s="46" t="s">
        <v>66</v>
      </c>
      <c r="F258" s="46" t="s">
        <v>1675</v>
      </c>
      <c r="G258" s="46" t="s">
        <v>1672</v>
      </c>
      <c r="H258" s="100">
        <v>41578</v>
      </c>
      <c r="I258" s="46" t="s">
        <v>1673</v>
      </c>
      <c r="J258" s="46" t="s">
        <v>133</v>
      </c>
      <c r="K258" s="111" t="s">
        <v>1674</v>
      </c>
      <c r="L258" s="101" t="s">
        <v>76</v>
      </c>
      <c r="M258" s="89">
        <v>1610000</v>
      </c>
      <c r="N258" s="89" t="s">
        <v>1676</v>
      </c>
      <c r="O258" s="89">
        <v>4513500</v>
      </c>
      <c r="P258" s="89">
        <v>840000</v>
      </c>
      <c r="Q258" s="89">
        <v>7102.2</v>
      </c>
      <c r="R258" s="89" t="s">
        <v>78</v>
      </c>
      <c r="S258" s="89">
        <v>1842000</v>
      </c>
      <c r="T258" s="89" t="s">
        <v>78</v>
      </c>
      <c r="U258" s="89" t="s">
        <v>78</v>
      </c>
      <c r="V258" s="89" t="s">
        <v>78</v>
      </c>
      <c r="W258" s="89" t="s">
        <v>78</v>
      </c>
      <c r="X258" s="89" t="s">
        <v>78</v>
      </c>
      <c r="Y258" s="89" t="s">
        <v>78</v>
      </c>
      <c r="Z258" s="89" t="s">
        <v>78</v>
      </c>
      <c r="AA258" s="89" t="s">
        <v>78</v>
      </c>
      <c r="AB258" s="89" t="s">
        <v>78</v>
      </c>
      <c r="AC258" s="89" t="s">
        <v>78</v>
      </c>
      <c r="AD258" s="89" t="s">
        <v>78</v>
      </c>
      <c r="AE258" s="89" t="s">
        <v>78</v>
      </c>
      <c r="AF258" s="89" t="s">
        <v>78</v>
      </c>
      <c r="AG258" s="89" t="s">
        <v>78</v>
      </c>
      <c r="AH258" s="89" t="s">
        <v>78</v>
      </c>
      <c r="AI258" s="89" t="s">
        <v>78</v>
      </c>
      <c r="AJ258" s="102" t="s">
        <v>113</v>
      </c>
      <c r="AK258" s="103"/>
      <c r="AL258" s="104"/>
      <c r="AM258" s="105"/>
      <c r="AN258" s="106"/>
      <c r="AO258" s="112"/>
      <c r="AP258" s="135"/>
      <c r="AQ258" s="136"/>
      <c r="AR258" s="107"/>
      <c r="AS258" s="108"/>
      <c r="AT258" s="109"/>
      <c r="AU258" s="110"/>
      <c r="AV258" s="113"/>
      <c r="AW258" s="114" t="s">
        <v>113</v>
      </c>
      <c r="AX258" s="115"/>
      <c r="AY258" s="116"/>
    </row>
    <row r="259" spans="1:51" ht="39.75" customHeight="1">
      <c r="A259" s="46">
        <v>253</v>
      </c>
      <c r="B259" s="46" t="s">
        <v>1677</v>
      </c>
      <c r="C259" s="100">
        <v>42488</v>
      </c>
      <c r="D259" s="46" t="s">
        <v>85</v>
      </c>
      <c r="E259" s="46" t="s">
        <v>66</v>
      </c>
      <c r="F259" s="46" t="s">
        <v>1678</v>
      </c>
      <c r="G259" s="46" t="s">
        <v>1679</v>
      </c>
      <c r="H259" s="100">
        <v>41593</v>
      </c>
      <c r="I259" s="46" t="s">
        <v>1680</v>
      </c>
      <c r="J259" s="46" t="s">
        <v>133</v>
      </c>
      <c r="K259" s="111" t="s">
        <v>1681</v>
      </c>
      <c r="L259" s="101" t="s">
        <v>76</v>
      </c>
      <c r="M259" s="89">
        <v>1364877.6</v>
      </c>
      <c r="N259" s="89">
        <v>138884.5</v>
      </c>
      <c r="O259" s="89" t="s">
        <v>78</v>
      </c>
      <c r="P259" s="89">
        <v>123500</v>
      </c>
      <c r="Q259" s="89">
        <v>12500</v>
      </c>
      <c r="R259" s="89" t="s">
        <v>78</v>
      </c>
      <c r="S259" s="89" t="s">
        <v>78</v>
      </c>
      <c r="T259" s="89" t="s">
        <v>78</v>
      </c>
      <c r="U259" s="89" t="s">
        <v>78</v>
      </c>
      <c r="V259" s="89" t="s">
        <v>78</v>
      </c>
      <c r="W259" s="89" t="s">
        <v>78</v>
      </c>
      <c r="X259" s="89" t="s">
        <v>78</v>
      </c>
      <c r="Y259" s="89" t="s">
        <v>78</v>
      </c>
      <c r="Z259" s="89" t="s">
        <v>78</v>
      </c>
      <c r="AA259" s="89" t="s">
        <v>78</v>
      </c>
      <c r="AB259" s="89" t="s">
        <v>78</v>
      </c>
      <c r="AC259" s="89" t="s">
        <v>78</v>
      </c>
      <c r="AD259" s="89" t="s">
        <v>78</v>
      </c>
      <c r="AE259" s="89" t="s">
        <v>78</v>
      </c>
      <c r="AF259" s="89" t="s">
        <v>78</v>
      </c>
      <c r="AG259" s="89" t="s">
        <v>78</v>
      </c>
      <c r="AH259" s="89" t="s">
        <v>78</v>
      </c>
      <c r="AI259" s="89" t="s">
        <v>78</v>
      </c>
      <c r="AJ259" s="102" t="s">
        <v>113</v>
      </c>
      <c r="AK259" s="103"/>
      <c r="AL259" s="104"/>
      <c r="AM259" s="105" t="s">
        <v>113</v>
      </c>
      <c r="AN259" s="106"/>
      <c r="AO259" s="112" t="s">
        <v>113</v>
      </c>
      <c r="AP259" s="135" t="s">
        <v>113</v>
      </c>
      <c r="AQ259" s="136"/>
      <c r="AR259" s="107" t="s">
        <v>113</v>
      </c>
      <c r="AS259" s="108"/>
      <c r="AT259" s="109"/>
      <c r="AU259" s="110"/>
      <c r="AV259" s="113"/>
      <c r="AW259" s="114"/>
      <c r="AX259" s="115" t="s">
        <v>113</v>
      </c>
      <c r="AY259" s="116"/>
    </row>
    <row r="260" spans="1:51" ht="39.75" customHeight="1">
      <c r="A260" s="46">
        <v>254</v>
      </c>
      <c r="B260" s="46" t="s">
        <v>1677</v>
      </c>
      <c r="C260" s="100">
        <v>42488</v>
      </c>
      <c r="D260" s="46" t="s">
        <v>85</v>
      </c>
      <c r="E260" s="46" t="s">
        <v>66</v>
      </c>
      <c r="F260" s="46" t="s">
        <v>1682</v>
      </c>
      <c r="G260" s="46" t="s">
        <v>1679</v>
      </c>
      <c r="H260" s="100">
        <v>41593</v>
      </c>
      <c r="I260" s="46" t="s">
        <v>1680</v>
      </c>
      <c r="J260" s="46" t="s">
        <v>133</v>
      </c>
      <c r="K260" s="111" t="s">
        <v>1681</v>
      </c>
      <c r="L260" s="101" t="s">
        <v>76</v>
      </c>
      <c r="M260" s="89" t="s">
        <v>78</v>
      </c>
      <c r="N260" s="89" t="s">
        <v>1683</v>
      </c>
      <c r="O260" s="89" t="s">
        <v>78</v>
      </c>
      <c r="P260" s="89" t="s">
        <v>78</v>
      </c>
      <c r="Q260" s="89">
        <v>5100</v>
      </c>
      <c r="R260" s="89" t="s">
        <v>78</v>
      </c>
      <c r="S260" s="89" t="s">
        <v>78</v>
      </c>
      <c r="T260" s="89" t="s">
        <v>78</v>
      </c>
      <c r="U260" s="89" t="s">
        <v>78</v>
      </c>
      <c r="V260" s="89" t="s">
        <v>78</v>
      </c>
      <c r="W260" s="89" t="s">
        <v>78</v>
      </c>
      <c r="X260" s="89" t="s">
        <v>78</v>
      </c>
      <c r="Y260" s="89" t="s">
        <v>78</v>
      </c>
      <c r="Z260" s="89" t="s">
        <v>78</v>
      </c>
      <c r="AA260" s="89" t="s">
        <v>78</v>
      </c>
      <c r="AB260" s="89" t="s">
        <v>78</v>
      </c>
      <c r="AC260" s="89" t="s">
        <v>78</v>
      </c>
      <c r="AD260" s="89" t="s">
        <v>78</v>
      </c>
      <c r="AE260" s="89" t="s">
        <v>78</v>
      </c>
      <c r="AF260" s="89" t="s">
        <v>78</v>
      </c>
      <c r="AG260" s="89" t="s">
        <v>78</v>
      </c>
      <c r="AH260" s="89" t="s">
        <v>78</v>
      </c>
      <c r="AI260" s="89" t="s">
        <v>78</v>
      </c>
      <c r="AJ260" s="102" t="s">
        <v>113</v>
      </c>
      <c r="AK260" s="103"/>
      <c r="AL260" s="104"/>
      <c r="AM260" s="105"/>
      <c r="AN260" s="106"/>
      <c r="AO260" s="112"/>
      <c r="AP260" s="135"/>
      <c r="AQ260" s="136" t="s">
        <v>113</v>
      </c>
      <c r="AR260" s="107"/>
      <c r="AS260" s="108"/>
      <c r="AT260" s="109"/>
      <c r="AU260" s="110"/>
      <c r="AV260" s="113"/>
      <c r="AW260" s="114"/>
      <c r="AX260" s="115"/>
      <c r="AY260" s="116"/>
    </row>
    <row r="261" spans="1:51" ht="39.75" customHeight="1">
      <c r="A261" s="46">
        <v>255</v>
      </c>
      <c r="B261" s="46" t="s">
        <v>1684</v>
      </c>
      <c r="C261" s="100">
        <v>42488</v>
      </c>
      <c r="D261" s="46" t="s">
        <v>85</v>
      </c>
      <c r="E261" s="46" t="s">
        <v>66</v>
      </c>
      <c r="F261" s="46" t="s">
        <v>1685</v>
      </c>
      <c r="G261" s="46" t="s">
        <v>1686</v>
      </c>
      <c r="H261" s="100">
        <v>41547</v>
      </c>
      <c r="I261" s="46" t="s">
        <v>1687</v>
      </c>
      <c r="J261" s="46" t="s">
        <v>117</v>
      </c>
      <c r="K261" s="111" t="s">
        <v>1688</v>
      </c>
      <c r="L261" s="101" t="s">
        <v>76</v>
      </c>
      <c r="M261" s="89" t="s">
        <v>78</v>
      </c>
      <c r="N261" s="89">
        <v>7240</v>
      </c>
      <c r="O261" s="89" t="s">
        <v>78</v>
      </c>
      <c r="P261" s="89" t="s">
        <v>78</v>
      </c>
      <c r="Q261" s="89">
        <v>1050</v>
      </c>
      <c r="R261" s="89" t="s">
        <v>78</v>
      </c>
      <c r="S261" s="89" t="s">
        <v>78</v>
      </c>
      <c r="T261" s="89" t="s">
        <v>78</v>
      </c>
      <c r="U261" s="89">
        <v>970</v>
      </c>
      <c r="V261" s="89" t="s">
        <v>78</v>
      </c>
      <c r="W261" s="89" t="s">
        <v>78</v>
      </c>
      <c r="X261" s="89" t="s">
        <v>78</v>
      </c>
      <c r="Y261" s="89">
        <v>970</v>
      </c>
      <c r="Z261" s="89" t="s">
        <v>78</v>
      </c>
      <c r="AA261" s="89" t="s">
        <v>78</v>
      </c>
      <c r="AB261" s="89" t="s">
        <v>78</v>
      </c>
      <c r="AC261" s="89" t="s">
        <v>78</v>
      </c>
      <c r="AD261" s="89" t="s">
        <v>78</v>
      </c>
      <c r="AE261" s="89" t="s">
        <v>78</v>
      </c>
      <c r="AF261" s="89" t="s">
        <v>78</v>
      </c>
      <c r="AG261" s="89" t="s">
        <v>78</v>
      </c>
      <c r="AH261" s="89" t="s">
        <v>78</v>
      </c>
      <c r="AI261" s="89" t="s">
        <v>78</v>
      </c>
      <c r="AJ261" s="102" t="s">
        <v>113</v>
      </c>
      <c r="AK261" s="103"/>
      <c r="AL261" s="104"/>
      <c r="AM261" s="105"/>
      <c r="AN261" s="106"/>
      <c r="AO261" s="112"/>
      <c r="AP261" s="135"/>
      <c r="AQ261" s="136"/>
      <c r="AR261" s="107"/>
      <c r="AS261" s="108"/>
      <c r="AT261" s="109"/>
      <c r="AU261" s="110"/>
      <c r="AV261" s="113"/>
      <c r="AW261" s="114"/>
      <c r="AX261" s="115"/>
      <c r="AY261" s="116"/>
    </row>
    <row r="262" spans="1:51" ht="39.75" customHeight="1">
      <c r="A262" s="46">
        <v>256</v>
      </c>
      <c r="B262" s="46" t="s">
        <v>1684</v>
      </c>
      <c r="C262" s="100">
        <v>42488</v>
      </c>
      <c r="D262" s="46" t="s">
        <v>85</v>
      </c>
      <c r="E262" s="46" t="s">
        <v>66</v>
      </c>
      <c r="F262" s="46" t="s">
        <v>1689</v>
      </c>
      <c r="G262" s="46" t="s">
        <v>1686</v>
      </c>
      <c r="H262" s="100">
        <v>41547</v>
      </c>
      <c r="I262" s="46" t="s">
        <v>1687</v>
      </c>
      <c r="J262" s="46" t="s">
        <v>117</v>
      </c>
      <c r="K262" s="111" t="s">
        <v>1688</v>
      </c>
      <c r="L262" s="101" t="s">
        <v>76</v>
      </c>
      <c r="M262" s="89">
        <v>18385.345000000001</v>
      </c>
      <c r="N262" s="89">
        <v>2923.6</v>
      </c>
      <c r="O262" s="89" t="s">
        <v>78</v>
      </c>
      <c r="P262" s="89" t="s">
        <v>78</v>
      </c>
      <c r="Q262" s="89">
        <v>500</v>
      </c>
      <c r="R262" s="89" t="s">
        <v>78</v>
      </c>
      <c r="S262" s="89" t="s">
        <v>78</v>
      </c>
      <c r="T262" s="89" t="s">
        <v>78</v>
      </c>
      <c r="U262" s="89">
        <v>580</v>
      </c>
      <c r="V262" s="89" t="s">
        <v>78</v>
      </c>
      <c r="W262" s="89" t="s">
        <v>78</v>
      </c>
      <c r="X262" s="89" t="s">
        <v>78</v>
      </c>
      <c r="Y262" s="89">
        <v>580</v>
      </c>
      <c r="Z262" s="89" t="s">
        <v>78</v>
      </c>
      <c r="AA262" s="89" t="s">
        <v>78</v>
      </c>
      <c r="AB262" s="89" t="s">
        <v>78</v>
      </c>
      <c r="AC262" s="89" t="s">
        <v>78</v>
      </c>
      <c r="AD262" s="89" t="s">
        <v>78</v>
      </c>
      <c r="AE262" s="89" t="s">
        <v>78</v>
      </c>
      <c r="AF262" s="89" t="s">
        <v>78</v>
      </c>
      <c r="AG262" s="89" t="s">
        <v>78</v>
      </c>
      <c r="AH262" s="89" t="s">
        <v>78</v>
      </c>
      <c r="AI262" s="89" t="s">
        <v>78</v>
      </c>
      <c r="AJ262" s="102" t="s">
        <v>113</v>
      </c>
      <c r="AK262" s="103"/>
      <c r="AL262" s="104"/>
      <c r="AM262" s="105"/>
      <c r="AN262" s="106"/>
      <c r="AO262" s="112"/>
      <c r="AP262" s="135"/>
      <c r="AQ262" s="136"/>
      <c r="AR262" s="107"/>
      <c r="AS262" s="108"/>
      <c r="AT262" s="109"/>
      <c r="AU262" s="110"/>
      <c r="AV262" s="113"/>
      <c r="AW262" s="114" t="s">
        <v>113</v>
      </c>
      <c r="AX262" s="115"/>
      <c r="AY262" s="116"/>
    </row>
    <row r="263" spans="1:51" ht="39.75" customHeight="1">
      <c r="A263" s="46">
        <v>257</v>
      </c>
      <c r="B263" s="46" t="s">
        <v>1684</v>
      </c>
      <c r="C263" s="100">
        <v>42488</v>
      </c>
      <c r="D263" s="46" t="s">
        <v>85</v>
      </c>
      <c r="E263" s="46" t="s">
        <v>66</v>
      </c>
      <c r="F263" s="46" t="s">
        <v>1690</v>
      </c>
      <c r="G263" s="46" t="s">
        <v>1686</v>
      </c>
      <c r="H263" s="100">
        <v>41547</v>
      </c>
      <c r="I263" s="46" t="s">
        <v>1687</v>
      </c>
      <c r="J263" s="46" t="s">
        <v>117</v>
      </c>
      <c r="K263" s="111" t="s">
        <v>1688</v>
      </c>
      <c r="L263" s="101" t="s">
        <v>76</v>
      </c>
      <c r="M263" s="89" t="s">
        <v>78</v>
      </c>
      <c r="N263" s="89">
        <v>1300</v>
      </c>
      <c r="O263" s="89" t="s">
        <v>78</v>
      </c>
      <c r="P263" s="89" t="s">
        <v>78</v>
      </c>
      <c r="Q263" s="89">
        <v>100</v>
      </c>
      <c r="R263" s="89" t="s">
        <v>78</v>
      </c>
      <c r="S263" s="89" t="s">
        <v>78</v>
      </c>
      <c r="T263" s="89" t="s">
        <v>78</v>
      </c>
      <c r="U263" s="89">
        <v>500</v>
      </c>
      <c r="V263" s="89" t="s">
        <v>78</v>
      </c>
      <c r="W263" s="89" t="s">
        <v>78</v>
      </c>
      <c r="X263" s="89" t="s">
        <v>78</v>
      </c>
      <c r="Y263" s="89">
        <v>500</v>
      </c>
      <c r="Z263" s="89" t="s">
        <v>78</v>
      </c>
      <c r="AA263" s="89" t="s">
        <v>78</v>
      </c>
      <c r="AB263" s="89" t="s">
        <v>78</v>
      </c>
      <c r="AC263" s="89" t="s">
        <v>78</v>
      </c>
      <c r="AD263" s="89" t="s">
        <v>78</v>
      </c>
      <c r="AE263" s="89" t="s">
        <v>78</v>
      </c>
      <c r="AF263" s="89" t="s">
        <v>78</v>
      </c>
      <c r="AG263" s="89" t="s">
        <v>78</v>
      </c>
      <c r="AH263" s="89" t="s">
        <v>78</v>
      </c>
      <c r="AI263" s="89" t="s">
        <v>78</v>
      </c>
      <c r="AJ263" s="102"/>
      <c r="AK263" s="103"/>
      <c r="AL263" s="104"/>
      <c r="AM263" s="105"/>
      <c r="AN263" s="106"/>
      <c r="AO263" s="112"/>
      <c r="AP263" s="135"/>
      <c r="AQ263" s="136"/>
      <c r="AR263" s="107"/>
      <c r="AS263" s="108"/>
      <c r="AT263" s="109"/>
      <c r="AU263" s="110"/>
      <c r="AV263" s="113"/>
      <c r="AW263" s="114"/>
      <c r="AX263" s="115"/>
      <c r="AY263" s="116"/>
    </row>
    <row r="264" spans="1:51" ht="39.75" customHeight="1">
      <c r="A264" s="46">
        <v>258</v>
      </c>
      <c r="B264" s="46" t="s">
        <v>1691</v>
      </c>
      <c r="C264" s="100">
        <v>42488</v>
      </c>
      <c r="D264" s="46" t="s">
        <v>85</v>
      </c>
      <c r="E264" s="46" t="s">
        <v>66</v>
      </c>
      <c r="F264" s="46" t="s">
        <v>1176</v>
      </c>
      <c r="G264" s="46" t="s">
        <v>1692</v>
      </c>
      <c r="H264" s="100">
        <v>41856</v>
      </c>
      <c r="I264" s="46" t="s">
        <v>1693</v>
      </c>
      <c r="J264" s="46" t="s">
        <v>86</v>
      </c>
      <c r="K264" s="111" t="s">
        <v>1694</v>
      </c>
      <c r="L264" s="101" t="s">
        <v>76</v>
      </c>
      <c r="M264" s="89" t="s">
        <v>78</v>
      </c>
      <c r="N264" s="89">
        <v>90923.8</v>
      </c>
      <c r="O264" s="89" t="s">
        <v>78</v>
      </c>
      <c r="P264" s="89" t="s">
        <v>78</v>
      </c>
      <c r="Q264" s="89">
        <v>16800</v>
      </c>
      <c r="R264" s="89" t="s">
        <v>78</v>
      </c>
      <c r="S264" s="89" t="s">
        <v>78</v>
      </c>
      <c r="T264" s="89" t="s">
        <v>78</v>
      </c>
      <c r="U264" s="89">
        <v>16800</v>
      </c>
      <c r="V264" s="89" t="s">
        <v>78</v>
      </c>
      <c r="W264" s="89" t="s">
        <v>78</v>
      </c>
      <c r="X264" s="89" t="s">
        <v>78</v>
      </c>
      <c r="Y264" s="89" t="s">
        <v>78</v>
      </c>
      <c r="Z264" s="89" t="s">
        <v>78</v>
      </c>
      <c r="AA264" s="89" t="s">
        <v>78</v>
      </c>
      <c r="AB264" s="89" t="s">
        <v>78</v>
      </c>
      <c r="AC264" s="89" t="s">
        <v>78</v>
      </c>
      <c r="AD264" s="89" t="s">
        <v>78</v>
      </c>
      <c r="AE264" s="89" t="s">
        <v>78</v>
      </c>
      <c r="AF264" s="89" t="s">
        <v>78</v>
      </c>
      <c r="AG264" s="89" t="s">
        <v>78</v>
      </c>
      <c r="AH264" s="89" t="s">
        <v>78</v>
      </c>
      <c r="AI264" s="89" t="s">
        <v>78</v>
      </c>
      <c r="AJ264" s="102"/>
      <c r="AK264" s="103"/>
      <c r="AL264" s="104"/>
      <c r="AM264" s="105"/>
      <c r="AN264" s="106"/>
      <c r="AO264" s="112"/>
      <c r="AP264" s="135"/>
      <c r="AQ264" s="136"/>
      <c r="AR264" s="107"/>
      <c r="AS264" s="108"/>
      <c r="AT264" s="109"/>
      <c r="AU264" s="110"/>
      <c r="AV264" s="113"/>
      <c r="AW264" s="114"/>
      <c r="AX264" s="115"/>
      <c r="AY264" s="116"/>
    </row>
    <row r="265" spans="1:51" ht="39.75" customHeight="1">
      <c r="A265" s="46">
        <v>259</v>
      </c>
      <c r="B265" s="46" t="s">
        <v>1691</v>
      </c>
      <c r="C265" s="100">
        <v>42488</v>
      </c>
      <c r="D265" s="46" t="s">
        <v>85</v>
      </c>
      <c r="E265" s="46" t="s">
        <v>66</v>
      </c>
      <c r="F265" s="46" t="s">
        <v>116</v>
      </c>
      <c r="G265" s="46" t="s">
        <v>1692</v>
      </c>
      <c r="H265" s="100">
        <v>41856</v>
      </c>
      <c r="I265" s="46" t="s">
        <v>1693</v>
      </c>
      <c r="J265" s="46" t="s">
        <v>86</v>
      </c>
      <c r="K265" s="111" t="s">
        <v>1694</v>
      </c>
      <c r="L265" s="101" t="s">
        <v>76</v>
      </c>
      <c r="M265" s="89">
        <v>1594513.3</v>
      </c>
      <c r="N265" s="89" t="s">
        <v>1695</v>
      </c>
      <c r="O265" s="89">
        <v>1482400</v>
      </c>
      <c r="P265" s="89">
        <v>492000</v>
      </c>
      <c r="Q265" s="89">
        <v>54400</v>
      </c>
      <c r="R265" s="89" t="s">
        <v>78</v>
      </c>
      <c r="S265" s="89">
        <v>404500</v>
      </c>
      <c r="T265" s="89">
        <v>492000</v>
      </c>
      <c r="U265" s="89">
        <v>54400</v>
      </c>
      <c r="V265" s="89" t="s">
        <v>78</v>
      </c>
      <c r="W265" s="89">
        <v>404500</v>
      </c>
      <c r="X265" s="89" t="s">
        <v>78</v>
      </c>
      <c r="Y265" s="89" t="s">
        <v>78</v>
      </c>
      <c r="Z265" s="89" t="s">
        <v>78</v>
      </c>
      <c r="AA265" s="89" t="s">
        <v>78</v>
      </c>
      <c r="AB265" s="89" t="s">
        <v>78</v>
      </c>
      <c r="AC265" s="89" t="s">
        <v>78</v>
      </c>
      <c r="AD265" s="89" t="s">
        <v>78</v>
      </c>
      <c r="AE265" s="89" t="s">
        <v>78</v>
      </c>
      <c r="AF265" s="89" t="s">
        <v>78</v>
      </c>
      <c r="AG265" s="89" t="s">
        <v>78</v>
      </c>
      <c r="AH265" s="89" t="s">
        <v>78</v>
      </c>
      <c r="AI265" s="89" t="s">
        <v>78</v>
      </c>
      <c r="AJ265" s="102" t="s">
        <v>113</v>
      </c>
      <c r="AK265" s="103"/>
      <c r="AL265" s="104"/>
      <c r="AM265" s="105" t="s">
        <v>113</v>
      </c>
      <c r="AN265" s="106"/>
      <c r="AO265" s="112" t="s">
        <v>113</v>
      </c>
      <c r="AP265" s="135" t="s">
        <v>113</v>
      </c>
      <c r="AQ265" s="136"/>
      <c r="AR265" s="107" t="s">
        <v>113</v>
      </c>
      <c r="AS265" s="108" t="s">
        <v>113</v>
      </c>
      <c r="AT265" s="109"/>
      <c r="AU265" s="110"/>
      <c r="AV265" s="113"/>
      <c r="AW265" s="114"/>
      <c r="AX265" s="115" t="s">
        <v>113</v>
      </c>
      <c r="AY265" s="116"/>
    </row>
    <row r="266" spans="1:51" ht="39.75" customHeight="1">
      <c r="A266" s="46">
        <v>260</v>
      </c>
      <c r="B266" s="46" t="s">
        <v>1696</v>
      </c>
      <c r="C266" s="100">
        <v>42488</v>
      </c>
      <c r="D266" s="46" t="s">
        <v>85</v>
      </c>
      <c r="E266" s="46" t="s">
        <v>66</v>
      </c>
      <c r="F266" s="46" t="s">
        <v>1697</v>
      </c>
      <c r="G266" s="46" t="s">
        <v>1698</v>
      </c>
      <c r="H266" s="100">
        <v>41995</v>
      </c>
      <c r="I266" s="46" t="s">
        <v>1699</v>
      </c>
      <c r="J266" s="46" t="s">
        <v>447</v>
      </c>
      <c r="K266" s="111" t="s">
        <v>1700</v>
      </c>
      <c r="L266" s="101" t="s">
        <v>518</v>
      </c>
      <c r="M266" s="89" t="s">
        <v>78</v>
      </c>
      <c r="N266" s="89">
        <v>2747.605</v>
      </c>
      <c r="O266" s="89" t="s">
        <v>78</v>
      </c>
      <c r="P266" s="89" t="s">
        <v>78</v>
      </c>
      <c r="Q266" s="89">
        <v>1175.252</v>
      </c>
      <c r="R266" s="89" t="s">
        <v>78</v>
      </c>
      <c r="S266" s="89" t="s">
        <v>78</v>
      </c>
      <c r="T266" s="89" t="s">
        <v>78</v>
      </c>
      <c r="U266" s="89">
        <v>1175.252</v>
      </c>
      <c r="V266" s="89" t="s">
        <v>78</v>
      </c>
      <c r="W266" s="89" t="s">
        <v>78</v>
      </c>
      <c r="X266" s="89" t="s">
        <v>78</v>
      </c>
      <c r="Y266" s="89" t="s">
        <v>78</v>
      </c>
      <c r="Z266" s="89" t="s">
        <v>78</v>
      </c>
      <c r="AA266" s="89" t="s">
        <v>78</v>
      </c>
      <c r="AB266" s="89" t="s">
        <v>78</v>
      </c>
      <c r="AC266" s="89" t="s">
        <v>78</v>
      </c>
      <c r="AD266" s="89" t="s">
        <v>78</v>
      </c>
      <c r="AE266" s="89" t="s">
        <v>78</v>
      </c>
      <c r="AF266" s="89" t="s">
        <v>78</v>
      </c>
      <c r="AG266" s="89" t="s">
        <v>78</v>
      </c>
      <c r="AH266" s="89" t="s">
        <v>78</v>
      </c>
      <c r="AI266" s="89" t="s">
        <v>78</v>
      </c>
      <c r="AJ266" s="102" t="s">
        <v>113</v>
      </c>
      <c r="AK266" s="103"/>
      <c r="AL266" s="104"/>
      <c r="AM266" s="105"/>
      <c r="AN266" s="106"/>
      <c r="AO266" s="112"/>
      <c r="AP266" s="135"/>
      <c r="AQ266" s="136" t="s">
        <v>113</v>
      </c>
      <c r="AR266" s="107"/>
      <c r="AS266" s="108"/>
      <c r="AT266" s="109"/>
      <c r="AU266" s="110"/>
      <c r="AV266" s="113"/>
      <c r="AW266" s="114"/>
      <c r="AX266" s="115"/>
      <c r="AY266" s="116"/>
    </row>
    <row r="267" spans="1:51" ht="39.75" customHeight="1">
      <c r="A267" s="46">
        <v>261</v>
      </c>
      <c r="B267" s="46" t="s">
        <v>1696</v>
      </c>
      <c r="C267" s="100">
        <v>42488</v>
      </c>
      <c r="D267" s="46" t="s">
        <v>85</v>
      </c>
      <c r="E267" s="46" t="s">
        <v>66</v>
      </c>
      <c r="F267" s="46" t="s">
        <v>1701</v>
      </c>
      <c r="G267" s="46" t="s">
        <v>1698</v>
      </c>
      <c r="H267" s="100">
        <v>41995</v>
      </c>
      <c r="I267" s="46" t="s">
        <v>1699</v>
      </c>
      <c r="J267" s="46" t="s">
        <v>447</v>
      </c>
      <c r="K267" s="111" t="s">
        <v>1700</v>
      </c>
      <c r="L267" s="101" t="s">
        <v>518</v>
      </c>
      <c r="M267" s="89" t="s">
        <v>1702</v>
      </c>
      <c r="N267" s="89">
        <v>226.56699999999998</v>
      </c>
      <c r="O267" s="89">
        <v>39.15</v>
      </c>
      <c r="P267" s="89">
        <v>415.53</v>
      </c>
      <c r="Q267" s="89">
        <v>561.78</v>
      </c>
      <c r="R267" s="89">
        <v>9.35</v>
      </c>
      <c r="S267" s="89">
        <v>12.45</v>
      </c>
      <c r="T267" s="89">
        <v>415.53</v>
      </c>
      <c r="U267" s="89">
        <v>561.78</v>
      </c>
      <c r="V267" s="89">
        <v>9.35</v>
      </c>
      <c r="W267" s="89">
        <v>12.45</v>
      </c>
      <c r="X267" s="89" t="s">
        <v>78</v>
      </c>
      <c r="Y267" s="89" t="s">
        <v>78</v>
      </c>
      <c r="Z267" s="89" t="s">
        <v>78</v>
      </c>
      <c r="AA267" s="89" t="s">
        <v>78</v>
      </c>
      <c r="AB267" s="89" t="s">
        <v>78</v>
      </c>
      <c r="AC267" s="89" t="s">
        <v>78</v>
      </c>
      <c r="AD267" s="89" t="s">
        <v>78</v>
      </c>
      <c r="AE267" s="89" t="s">
        <v>78</v>
      </c>
      <c r="AF267" s="89" t="s">
        <v>78</v>
      </c>
      <c r="AG267" s="89" t="s">
        <v>78</v>
      </c>
      <c r="AH267" s="89" t="s">
        <v>78</v>
      </c>
      <c r="AI267" s="89" t="s">
        <v>78</v>
      </c>
      <c r="AJ267" s="102" t="s">
        <v>113</v>
      </c>
      <c r="AK267" s="103"/>
      <c r="AL267" s="104"/>
      <c r="AM267" s="105" t="s">
        <v>113</v>
      </c>
      <c r="AN267" s="106"/>
      <c r="AO267" s="112" t="s">
        <v>113</v>
      </c>
      <c r="AP267" s="135" t="s">
        <v>113</v>
      </c>
      <c r="AQ267" s="136"/>
      <c r="AR267" s="107"/>
      <c r="AS267" s="108"/>
      <c r="AT267" s="109"/>
      <c r="AU267" s="110" t="s">
        <v>113</v>
      </c>
      <c r="AV267" s="113" t="s">
        <v>113</v>
      </c>
      <c r="AW267" s="114"/>
      <c r="AX267" s="115" t="s">
        <v>113</v>
      </c>
      <c r="AY267" s="116" t="s">
        <v>113</v>
      </c>
    </row>
    <row r="268" spans="1:51" ht="39.75" customHeight="1">
      <c r="A268" s="46">
        <v>262</v>
      </c>
      <c r="B268" s="46" t="s">
        <v>1703</v>
      </c>
      <c r="C268" s="100">
        <v>42488</v>
      </c>
      <c r="D268" s="46" t="s">
        <v>85</v>
      </c>
      <c r="E268" s="46" t="s">
        <v>66</v>
      </c>
      <c r="F268" s="46" t="s">
        <v>1704</v>
      </c>
      <c r="G268" s="46" t="s">
        <v>1705</v>
      </c>
      <c r="H268" s="100">
        <v>41627</v>
      </c>
      <c r="I268" s="46" t="s">
        <v>1706</v>
      </c>
      <c r="J268" s="46" t="s">
        <v>133</v>
      </c>
      <c r="K268" s="111" t="s">
        <v>1707</v>
      </c>
      <c r="L268" s="101" t="s">
        <v>76</v>
      </c>
      <c r="M268" s="89" t="s">
        <v>78</v>
      </c>
      <c r="N268" s="89">
        <f>50000+18796.76</f>
        <v>68796.759999999995</v>
      </c>
      <c r="O268" s="89">
        <f>100000+255548</f>
        <v>355548</v>
      </c>
      <c r="P268" s="89" t="s">
        <v>78</v>
      </c>
      <c r="Q268" s="89" t="s">
        <v>78</v>
      </c>
      <c r="R268" s="89" t="s">
        <v>78</v>
      </c>
      <c r="S268" s="89">
        <v>100000</v>
      </c>
      <c r="T268" s="89" t="s">
        <v>78</v>
      </c>
      <c r="U268" s="89" t="s">
        <v>78</v>
      </c>
      <c r="V268" s="89" t="s">
        <v>78</v>
      </c>
      <c r="W268" s="89" t="s">
        <v>78</v>
      </c>
      <c r="X268" s="89" t="s">
        <v>78</v>
      </c>
      <c r="Y268" s="89" t="s">
        <v>78</v>
      </c>
      <c r="Z268" s="89" t="s">
        <v>78</v>
      </c>
      <c r="AA268" s="89" t="s">
        <v>78</v>
      </c>
      <c r="AB268" s="89" t="s">
        <v>78</v>
      </c>
      <c r="AC268" s="89" t="s">
        <v>78</v>
      </c>
      <c r="AD268" s="89" t="s">
        <v>78</v>
      </c>
      <c r="AE268" s="89" t="s">
        <v>78</v>
      </c>
      <c r="AF268" s="89" t="s">
        <v>78</v>
      </c>
      <c r="AG268" s="89" t="s">
        <v>78</v>
      </c>
      <c r="AH268" s="89" t="s">
        <v>78</v>
      </c>
      <c r="AI268" s="89" t="s">
        <v>78</v>
      </c>
      <c r="AJ268" s="102"/>
      <c r="AK268" s="103"/>
      <c r="AL268" s="104"/>
      <c r="AM268" s="105"/>
      <c r="AN268" s="106"/>
      <c r="AO268" s="112"/>
      <c r="AP268" s="135"/>
      <c r="AQ268" s="136"/>
      <c r="AR268" s="107"/>
      <c r="AS268" s="108"/>
      <c r="AT268" s="109"/>
      <c r="AU268" s="110"/>
      <c r="AV268" s="113"/>
      <c r="AW268" s="114"/>
      <c r="AX268" s="115"/>
      <c r="AY268" s="116"/>
    </row>
    <row r="269" spans="1:51" ht="39.75" customHeight="1">
      <c r="A269" s="46">
        <v>263</v>
      </c>
      <c r="B269" s="46" t="s">
        <v>1703</v>
      </c>
      <c r="C269" s="100">
        <v>42488</v>
      </c>
      <c r="D269" s="46" t="s">
        <v>85</v>
      </c>
      <c r="E269" s="46" t="s">
        <v>66</v>
      </c>
      <c r="F269" s="46" t="s">
        <v>1708</v>
      </c>
      <c r="G269" s="46" t="s">
        <v>1709</v>
      </c>
      <c r="H269" s="100">
        <v>41627</v>
      </c>
      <c r="I269" s="46" t="s">
        <v>1710</v>
      </c>
      <c r="J269" s="46" t="s">
        <v>117</v>
      </c>
      <c r="K269" s="111" t="s">
        <v>1711</v>
      </c>
      <c r="L269" s="101" t="s">
        <v>76</v>
      </c>
      <c r="M269" s="89">
        <v>913643.51502000005</v>
      </c>
      <c r="N269" s="89">
        <v>654584.1</v>
      </c>
      <c r="O269" s="89" t="s">
        <v>78</v>
      </c>
      <c r="P269" s="89" t="s">
        <v>78</v>
      </c>
      <c r="Q269" s="89">
        <v>176400</v>
      </c>
      <c r="R269" s="89" t="s">
        <v>78</v>
      </c>
      <c r="S269" s="89" t="s">
        <v>78</v>
      </c>
      <c r="T269" s="89" t="s">
        <v>78</v>
      </c>
      <c r="U269" s="89">
        <v>176400</v>
      </c>
      <c r="V269" s="89" t="s">
        <v>78</v>
      </c>
      <c r="W269" s="89" t="s">
        <v>78</v>
      </c>
      <c r="X269" s="89" t="s">
        <v>78</v>
      </c>
      <c r="Y269" s="89">
        <v>176400</v>
      </c>
      <c r="Z269" s="89" t="s">
        <v>78</v>
      </c>
      <c r="AA269" s="89" t="s">
        <v>78</v>
      </c>
      <c r="AB269" s="89" t="s">
        <v>78</v>
      </c>
      <c r="AC269" s="89" t="s">
        <v>78</v>
      </c>
      <c r="AD269" s="89" t="s">
        <v>78</v>
      </c>
      <c r="AE269" s="89" t="s">
        <v>78</v>
      </c>
      <c r="AF269" s="89" t="s">
        <v>78</v>
      </c>
      <c r="AG269" s="89" t="s">
        <v>78</v>
      </c>
      <c r="AH269" s="89" t="s">
        <v>78</v>
      </c>
      <c r="AI269" s="89" t="s">
        <v>78</v>
      </c>
      <c r="AJ269" s="102" t="s">
        <v>113</v>
      </c>
      <c r="AK269" s="103"/>
      <c r="AL269" s="104"/>
      <c r="AM269" s="105" t="s">
        <v>113</v>
      </c>
      <c r="AN269" s="106"/>
      <c r="AO269" s="112"/>
      <c r="AP269" s="135"/>
      <c r="AQ269" s="136"/>
      <c r="AR269" s="107" t="s">
        <v>113</v>
      </c>
      <c r="AS269" s="108"/>
      <c r="AT269" s="109" t="s">
        <v>113</v>
      </c>
      <c r="AU269" s="110"/>
      <c r="AV269" s="113"/>
      <c r="AW269" s="114"/>
      <c r="AX269" s="115"/>
      <c r="AY269" s="116"/>
    </row>
    <row r="270" spans="1:51" ht="39.75" customHeight="1">
      <c r="A270" s="46">
        <v>264</v>
      </c>
      <c r="B270" s="46" t="s">
        <v>1712</v>
      </c>
      <c r="C270" s="100">
        <v>42488</v>
      </c>
      <c r="D270" s="46" t="s">
        <v>85</v>
      </c>
      <c r="E270" s="46" t="s">
        <v>66</v>
      </c>
      <c r="F270" s="46" t="s">
        <v>1713</v>
      </c>
      <c r="G270" s="46" t="s">
        <v>1714</v>
      </c>
      <c r="H270" s="100">
        <v>41568</v>
      </c>
      <c r="I270" s="46" t="s">
        <v>1715</v>
      </c>
      <c r="J270" s="46" t="s">
        <v>117</v>
      </c>
      <c r="K270" s="111" t="s">
        <v>1716</v>
      </c>
      <c r="L270" s="101" t="s">
        <v>76</v>
      </c>
      <c r="M270" s="89">
        <v>65617.899999999994</v>
      </c>
      <c r="N270" s="89">
        <v>59997.7</v>
      </c>
      <c r="O270" s="89" t="s">
        <v>78</v>
      </c>
      <c r="P270" s="89" t="s">
        <v>78</v>
      </c>
      <c r="Q270" s="89">
        <v>4500</v>
      </c>
      <c r="R270" s="89" t="s">
        <v>78</v>
      </c>
      <c r="S270" s="89" t="s">
        <v>78</v>
      </c>
      <c r="T270" s="89" t="s">
        <v>78</v>
      </c>
      <c r="U270" s="89">
        <v>3000</v>
      </c>
      <c r="V270" s="89" t="s">
        <v>78</v>
      </c>
      <c r="W270" s="89" t="s">
        <v>78</v>
      </c>
      <c r="X270" s="89" t="s">
        <v>78</v>
      </c>
      <c r="Y270" s="89">
        <v>3000</v>
      </c>
      <c r="Z270" s="89" t="s">
        <v>78</v>
      </c>
      <c r="AA270" s="89" t="s">
        <v>78</v>
      </c>
      <c r="AB270" s="89" t="s">
        <v>78</v>
      </c>
      <c r="AC270" s="89" t="s">
        <v>78</v>
      </c>
      <c r="AD270" s="89" t="s">
        <v>78</v>
      </c>
      <c r="AE270" s="89" t="s">
        <v>78</v>
      </c>
      <c r="AF270" s="89" t="s">
        <v>78</v>
      </c>
      <c r="AG270" s="89" t="s">
        <v>78</v>
      </c>
      <c r="AH270" s="89" t="s">
        <v>78</v>
      </c>
      <c r="AI270" s="89" t="s">
        <v>78</v>
      </c>
      <c r="AJ270" s="102"/>
      <c r="AK270" s="103"/>
      <c r="AL270" s="104"/>
      <c r="AM270" s="105" t="s">
        <v>113</v>
      </c>
      <c r="AN270" s="106"/>
      <c r="AO270" s="112"/>
      <c r="AP270" s="135" t="s">
        <v>113</v>
      </c>
      <c r="AQ270" s="136"/>
      <c r="AR270" s="107" t="s">
        <v>113</v>
      </c>
      <c r="AS270" s="108"/>
      <c r="AT270" s="109" t="s">
        <v>113</v>
      </c>
      <c r="AU270" s="110"/>
      <c r="AV270" s="113"/>
      <c r="AW270" s="114"/>
      <c r="AX270" s="115"/>
      <c r="AY270" s="116"/>
    </row>
    <row r="271" spans="1:51" ht="39.75" customHeight="1">
      <c r="A271" s="46">
        <v>265</v>
      </c>
      <c r="B271" s="46" t="s">
        <v>1712</v>
      </c>
      <c r="C271" s="100">
        <v>42488</v>
      </c>
      <c r="D271" s="46" t="s">
        <v>85</v>
      </c>
      <c r="E271" s="46" t="s">
        <v>66</v>
      </c>
      <c r="F271" s="46" t="s">
        <v>1717</v>
      </c>
      <c r="G271" s="46" t="s">
        <v>1714</v>
      </c>
      <c r="H271" s="100">
        <v>41568</v>
      </c>
      <c r="I271" s="46" t="s">
        <v>1715</v>
      </c>
      <c r="J271" s="46" t="s">
        <v>117</v>
      </c>
      <c r="K271" s="111" t="s">
        <v>1716</v>
      </c>
      <c r="L271" s="101" t="s">
        <v>76</v>
      </c>
      <c r="M271" s="89" t="s">
        <v>78</v>
      </c>
      <c r="N271" s="89">
        <v>261481.60000000001</v>
      </c>
      <c r="O271" s="89" t="s">
        <v>78</v>
      </c>
      <c r="P271" s="89" t="s">
        <v>78</v>
      </c>
      <c r="Q271" s="89">
        <v>51684.1</v>
      </c>
      <c r="R271" s="89" t="s">
        <v>78</v>
      </c>
      <c r="S271" s="89" t="s">
        <v>78</v>
      </c>
      <c r="T271" s="89" t="s">
        <v>78</v>
      </c>
      <c r="U271" s="89">
        <v>51684.1</v>
      </c>
      <c r="V271" s="89" t="s">
        <v>78</v>
      </c>
      <c r="W271" s="89" t="s">
        <v>78</v>
      </c>
      <c r="X271" s="89" t="s">
        <v>78</v>
      </c>
      <c r="Y271" s="89">
        <v>51684.1</v>
      </c>
      <c r="Z271" s="89" t="s">
        <v>78</v>
      </c>
      <c r="AA271" s="89" t="s">
        <v>78</v>
      </c>
      <c r="AB271" s="89" t="s">
        <v>78</v>
      </c>
      <c r="AC271" s="89" t="s">
        <v>78</v>
      </c>
      <c r="AD271" s="89" t="s">
        <v>78</v>
      </c>
      <c r="AE271" s="89" t="s">
        <v>78</v>
      </c>
      <c r="AF271" s="89" t="s">
        <v>78</v>
      </c>
      <c r="AG271" s="89" t="s">
        <v>78</v>
      </c>
      <c r="AH271" s="89" t="s">
        <v>78</v>
      </c>
      <c r="AI271" s="89" t="s">
        <v>78</v>
      </c>
      <c r="AJ271" s="102"/>
      <c r="AK271" s="103"/>
      <c r="AL271" s="104"/>
      <c r="AM271" s="105"/>
      <c r="AN271" s="106"/>
      <c r="AO271" s="112"/>
      <c r="AP271" s="135"/>
      <c r="AQ271" s="136"/>
      <c r="AR271" s="107"/>
      <c r="AS271" s="108"/>
      <c r="AT271" s="109"/>
      <c r="AU271" s="110"/>
      <c r="AV271" s="113"/>
      <c r="AW271" s="114"/>
      <c r="AX271" s="115"/>
      <c r="AY271" s="116"/>
    </row>
    <row r="272" spans="1:51" ht="39.75" customHeight="1">
      <c r="A272" s="46">
        <v>266</v>
      </c>
      <c r="B272" s="46" t="s">
        <v>1712</v>
      </c>
      <c r="C272" s="100">
        <v>42488</v>
      </c>
      <c r="D272" s="46" t="s">
        <v>85</v>
      </c>
      <c r="E272" s="46" t="s">
        <v>66</v>
      </c>
      <c r="F272" s="46" t="s">
        <v>1718</v>
      </c>
      <c r="G272" s="46" t="s">
        <v>1714</v>
      </c>
      <c r="H272" s="100">
        <v>41568</v>
      </c>
      <c r="I272" s="46" t="s">
        <v>1715</v>
      </c>
      <c r="J272" s="46" t="s">
        <v>117</v>
      </c>
      <c r="K272" s="111" t="s">
        <v>1716</v>
      </c>
      <c r="L272" s="101" t="s">
        <v>76</v>
      </c>
      <c r="M272" s="89" t="s">
        <v>78</v>
      </c>
      <c r="N272" s="89">
        <v>66300</v>
      </c>
      <c r="O272" s="89" t="s">
        <v>78</v>
      </c>
      <c r="P272" s="89" t="s">
        <v>78</v>
      </c>
      <c r="Q272" s="89">
        <v>20800</v>
      </c>
      <c r="R272" s="89" t="s">
        <v>78</v>
      </c>
      <c r="S272" s="89" t="s">
        <v>78</v>
      </c>
      <c r="T272" s="89" t="s">
        <v>78</v>
      </c>
      <c r="U272" s="89">
        <v>20800</v>
      </c>
      <c r="V272" s="89" t="s">
        <v>78</v>
      </c>
      <c r="W272" s="89" t="s">
        <v>78</v>
      </c>
      <c r="X272" s="89" t="s">
        <v>78</v>
      </c>
      <c r="Y272" s="89" t="s">
        <v>78</v>
      </c>
      <c r="Z272" s="89" t="s">
        <v>78</v>
      </c>
      <c r="AA272" s="89" t="s">
        <v>78</v>
      </c>
      <c r="AB272" s="89" t="s">
        <v>78</v>
      </c>
      <c r="AC272" s="89" t="s">
        <v>78</v>
      </c>
      <c r="AD272" s="89" t="s">
        <v>78</v>
      </c>
      <c r="AE272" s="89" t="s">
        <v>78</v>
      </c>
      <c r="AF272" s="89" t="s">
        <v>78</v>
      </c>
      <c r="AG272" s="89" t="s">
        <v>78</v>
      </c>
      <c r="AH272" s="89" t="s">
        <v>78</v>
      </c>
      <c r="AI272" s="89" t="s">
        <v>78</v>
      </c>
      <c r="AJ272" s="102" t="s">
        <v>113</v>
      </c>
      <c r="AK272" s="103"/>
      <c r="AL272" s="104"/>
      <c r="AM272" s="105"/>
      <c r="AN272" s="106"/>
      <c r="AO272" s="112"/>
      <c r="AP272" s="135"/>
      <c r="AQ272" s="136"/>
      <c r="AR272" s="107"/>
      <c r="AS272" s="108"/>
      <c r="AT272" s="109"/>
      <c r="AU272" s="110"/>
      <c r="AV272" s="113"/>
      <c r="AW272" s="114"/>
      <c r="AX272" s="115"/>
      <c r="AY272" s="116"/>
    </row>
  </sheetData>
  <autoFilter ref="A6:AY159"/>
  <mergeCells count="58">
    <mergeCell ref="T4:W4"/>
    <mergeCell ref="U5:U6"/>
    <mergeCell ref="V5:V6"/>
    <mergeCell ref="F4:F6"/>
    <mergeCell ref="G4:G6"/>
    <mergeCell ref="H4:H6"/>
    <mergeCell ref="I4:I6"/>
    <mergeCell ref="T5:T6"/>
    <mergeCell ref="J4:J6"/>
    <mergeCell ref="K4:K6"/>
    <mergeCell ref="Q5:Q6"/>
    <mergeCell ref="R5:R6"/>
    <mergeCell ref="S5:S6"/>
    <mergeCell ref="L5:L6"/>
    <mergeCell ref="M5:M6"/>
    <mergeCell ref="N5:N6"/>
    <mergeCell ref="O5:O6"/>
    <mergeCell ref="P5:P6"/>
    <mergeCell ref="L4:O4"/>
    <mergeCell ref="A4:A6"/>
    <mergeCell ref="B4:B6"/>
    <mergeCell ref="C4:C6"/>
    <mergeCell ref="D4:D6"/>
    <mergeCell ref="E4:E6"/>
    <mergeCell ref="P4:S4"/>
    <mergeCell ref="X5:X6"/>
    <mergeCell ref="Y5:Y6"/>
    <mergeCell ref="Z5:Z6"/>
    <mergeCell ref="X4:AA4"/>
    <mergeCell ref="AB4:AE4"/>
    <mergeCell ref="AA5:AA6"/>
    <mergeCell ref="AC5:AC6"/>
    <mergeCell ref="AE5:AE6"/>
    <mergeCell ref="AD5:AD6"/>
    <mergeCell ref="A1:AY3"/>
    <mergeCell ref="AY4:AY6"/>
    <mergeCell ref="AW4:AW6"/>
    <mergeCell ref="AV4:AV6"/>
    <mergeCell ref="AU4:AU6"/>
    <mergeCell ref="AR4:AR6"/>
    <mergeCell ref="AT4:AT6"/>
    <mergeCell ref="AS4:AS6"/>
    <mergeCell ref="AN4:AN6"/>
    <mergeCell ref="AM4:AM6"/>
    <mergeCell ref="AK4:AK6"/>
    <mergeCell ref="AB5:AB6"/>
    <mergeCell ref="AL4:AL6"/>
    <mergeCell ref="AO4:AO6"/>
    <mergeCell ref="AJ4:AJ6"/>
    <mergeCell ref="W5:W6"/>
    <mergeCell ref="AI5:AI6"/>
    <mergeCell ref="AP4:AP6"/>
    <mergeCell ref="AQ4:AQ6"/>
    <mergeCell ref="AX4:AX6"/>
    <mergeCell ref="AF4:AI4"/>
    <mergeCell ref="AF5:AF6"/>
    <mergeCell ref="AG5:AG6"/>
    <mergeCell ref="AH5:AH6"/>
  </mergeCells>
  <hyperlinks>
    <hyperlink ref="K72" r:id="rId1"/>
    <hyperlink ref="K73" r:id="rId2"/>
    <hyperlink ref="K74" r:id="rId3"/>
    <hyperlink ref="K75" r:id="rId4"/>
    <hyperlink ref="K76" r:id="rId5"/>
    <hyperlink ref="K77:K78" r:id="rId6" display="http://docs.cntd.ru/document/422436903"/>
    <hyperlink ref="K79" r:id="rId7"/>
    <hyperlink ref="K80" r:id="rId8"/>
    <hyperlink ref="K81" r:id="rId9"/>
    <hyperlink ref="K82" r:id="rId10"/>
    <hyperlink ref="K83" r:id="rId11"/>
    <hyperlink ref="K84" r:id="rId12"/>
    <hyperlink ref="K85:K89" r:id="rId13" display="http://docs.cntd.ru/document/537947263"/>
    <hyperlink ref="K90" r:id="rId14"/>
    <hyperlink ref="K91" r:id="rId15"/>
    <hyperlink ref="K92:K93" r:id="rId16" display="http://docs.cntd.ru/document/872621755"/>
    <hyperlink ref="K94" r:id="rId17"/>
    <hyperlink ref="K95:K99" r:id="rId18" display="http://docs.cntd.ru/document/465510612"/>
    <hyperlink ref="K100" r:id="rId19"/>
    <hyperlink ref="K101" r:id="rId20"/>
    <hyperlink ref="K102" r:id="rId21"/>
    <hyperlink ref="K103:K104" r:id="rId22" display="http://docs.cntd.ru/document/432832573"/>
    <hyperlink ref="K105" r:id="rId23"/>
    <hyperlink ref="K106" r:id="rId24"/>
    <hyperlink ref="K107" r:id="rId25"/>
    <hyperlink ref="K108" r:id="rId26"/>
    <hyperlink ref="K109" r:id="rId27"/>
    <hyperlink ref="K159" r:id="rId28"/>
    <hyperlink ref="K158" r:id="rId29"/>
    <hyperlink ref="K157" r:id="rId30"/>
    <hyperlink ref="K156" r:id="rId31"/>
    <hyperlink ref="K155" r:id="rId32"/>
    <hyperlink ref="K154" r:id="rId33"/>
    <hyperlink ref="K148:K153" r:id="rId34" display="http://docs.cntd.ru/document/422404469"/>
    <hyperlink ref="K147" r:id="rId35"/>
    <hyperlink ref="K146" r:id="rId36"/>
    <hyperlink ref="K145" r:id="rId37"/>
    <hyperlink ref="K144" r:id="rId38"/>
    <hyperlink ref="K143" r:id="rId39"/>
    <hyperlink ref="K142" r:id="rId40"/>
    <hyperlink ref="K141" r:id="rId41"/>
    <hyperlink ref="K140" r:id="rId42"/>
    <hyperlink ref="K138:K139" r:id="rId43" display="http://rbc-expert.ru/wp-content/uploads/2015/10/Programma-konsultant-sentyabr.docx"/>
    <hyperlink ref="K137" r:id="rId44"/>
    <hyperlink ref="K133:K136" r:id="rId45" display="http://docs.cntd.ru/document/464902525"/>
    <hyperlink ref="K132" r:id="rId46"/>
    <hyperlink ref="K131" r:id="rId47"/>
    <hyperlink ref="K130" r:id="rId48"/>
    <hyperlink ref="K129" r:id="rId49"/>
    <hyperlink ref="K128" r:id="rId50"/>
    <hyperlink ref="K127" r:id="rId51"/>
    <hyperlink ref="K126" r:id="rId52"/>
    <hyperlink ref="K125" r:id="rId53"/>
    <hyperlink ref="K124" r:id="rId54"/>
    <hyperlink ref="K123" r:id="rId55"/>
    <hyperlink ref="K122" r:id="rId56"/>
    <hyperlink ref="K121" r:id="rId57"/>
    <hyperlink ref="K118:K120" r:id="rId58" display="http://docs.cntd.ru/document/423852817"/>
    <hyperlink ref="K117" r:id="rId59"/>
    <hyperlink ref="K115" r:id="rId60"/>
    <hyperlink ref="K116" r:id="rId61"/>
    <hyperlink ref="K112:K114" r:id="rId62" display="http://docs.cntd.ru/document/460292888"/>
    <hyperlink ref="K111" r:id="rId63"/>
    <hyperlink ref="K110" r:id="rId64"/>
    <hyperlink ref="K8" r:id="rId65"/>
    <hyperlink ref="K9" r:id="rId66"/>
    <hyperlink ref="K7" display="https://www.google.ru/url?sa=t&amp;rct=j&amp;q=&amp;esrc=s&amp;source=web&amp;cd=3&amp;ved=0ahUKEwj-6sjXz9DJAhUGnHIKHXyWBjAQFggmMAI&amp;url=http%3A%2F%2Fwww.dprpko.ru%2Fassets%2Ffiles%2Frazdely%2Fpredprin%2Fpoddergka%2F413.doc&amp;usg=AFQjCNFz_pAeSFTHNmDxfKqRHFkSuLlUfQ&amp;sig2=2JrStJOEcEQx"/>
    <hyperlink ref="K10" r:id="rId67"/>
    <hyperlink ref="K11" r:id="rId68"/>
    <hyperlink ref="K12" r:id="rId69"/>
    <hyperlink ref="K15" r:id="rId70"/>
    <hyperlink ref="K13" r:id="rId71"/>
    <hyperlink ref="K16" r:id="rId72"/>
    <hyperlink ref="K17" r:id="rId73"/>
    <hyperlink ref="K18" r:id="rId74"/>
    <hyperlink ref="K19" r:id="rId75"/>
    <hyperlink ref="K20" r:id="rId76"/>
    <hyperlink ref="K21" r:id="rId77"/>
    <hyperlink ref="K23" r:id="rId78"/>
    <hyperlink ref="K24" r:id="rId79"/>
    <hyperlink ref="K25" r:id="rId80"/>
    <hyperlink ref="K26" r:id="rId81"/>
    <hyperlink ref="K27" r:id="rId82"/>
    <hyperlink ref="K28" r:id="rId83"/>
    <hyperlink ref="K29" r:id="rId84"/>
    <hyperlink ref="K30" r:id="rId85"/>
    <hyperlink ref="K31" r:id="rId86"/>
    <hyperlink ref="K32" r:id="rId87"/>
    <hyperlink ref="K33" r:id="rId88"/>
    <hyperlink ref="K34" r:id="rId89"/>
    <hyperlink ref="K35" r:id="rId90"/>
    <hyperlink ref="K36" r:id="rId91"/>
    <hyperlink ref="K37" r:id="rId92"/>
    <hyperlink ref="K38" r:id="rId93"/>
    <hyperlink ref="K39" r:id="rId94"/>
    <hyperlink ref="K40" r:id="rId95"/>
    <hyperlink ref="K41" r:id="rId96"/>
    <hyperlink ref="K42" r:id="rId97"/>
    <hyperlink ref="K43" r:id="rId98"/>
    <hyperlink ref="K44" r:id="rId99"/>
    <hyperlink ref="K45" r:id="rId100"/>
    <hyperlink ref="K46" r:id="rId101"/>
    <hyperlink ref="K47" r:id="rId102"/>
    <hyperlink ref="K48:K51" r:id="rId103" display="http://docs.cntd.ru/document/463305855"/>
    <hyperlink ref="K52" r:id="rId104"/>
    <hyperlink ref="K53" r:id="rId105"/>
    <hyperlink ref="K54" r:id="rId106"/>
    <hyperlink ref="K55:K59" r:id="rId107" display="http://docs.cntd.ru/document/410802331"/>
    <hyperlink ref="K71" r:id="rId108"/>
    <hyperlink ref="K70" r:id="rId109"/>
    <hyperlink ref="K60" r:id="rId110"/>
    <hyperlink ref="K61:K67" r:id="rId111" display="http://docs.cntd.ru/document/460207475"/>
    <hyperlink ref="K68" r:id="rId112"/>
    <hyperlink ref="K69" r:id="rId113"/>
    <hyperlink ref="K160" r:id="rId114"/>
    <hyperlink ref="K161" r:id="rId115"/>
    <hyperlink ref="K162" r:id="rId116"/>
    <hyperlink ref="K163" r:id="rId117"/>
    <hyperlink ref="K164:K167" r:id="rId118" display="http://docs.cntd.ru/document/424069250"/>
    <hyperlink ref="K168" r:id="rId119"/>
    <hyperlink ref="K169" r:id="rId120"/>
    <hyperlink ref="K170:K171" r:id="rId121" display="http://docs.cntd.ru/document/412717720"/>
    <hyperlink ref="K172" r:id="rId122"/>
    <hyperlink ref="K173" r:id="rId123"/>
    <hyperlink ref="K174" r:id="rId124"/>
    <hyperlink ref="K175" r:id="rId125"/>
    <hyperlink ref="K176" r:id="rId126"/>
    <hyperlink ref="K177:K180" r:id="rId127" display="http://docs.cntd.ru/document/424033579"/>
    <hyperlink ref="K181" r:id="rId128"/>
    <hyperlink ref="K182" r:id="rId129"/>
    <hyperlink ref="K183" r:id="rId130"/>
    <hyperlink ref="K184" r:id="rId131"/>
    <hyperlink ref="K185" r:id="rId132"/>
    <hyperlink ref="K186" r:id="rId133"/>
    <hyperlink ref="K187" r:id="rId134"/>
    <hyperlink ref="K188" r:id="rId135"/>
    <hyperlink ref="K189" r:id="rId136"/>
    <hyperlink ref="K190" r:id="rId137"/>
    <hyperlink ref="K191" r:id="rId138"/>
    <hyperlink ref="K192:K193" r:id="rId139" display="http://docs.cntd.ru/document/463801096"/>
    <hyperlink ref="K194" r:id="rId140"/>
    <hyperlink ref="K195" r:id="rId141"/>
    <hyperlink ref="K196" r:id="rId142"/>
    <hyperlink ref="K197" r:id="rId143"/>
    <hyperlink ref="K198" r:id="rId144"/>
    <hyperlink ref="K199" r:id="rId145"/>
    <hyperlink ref="K200" r:id="rId146"/>
    <hyperlink ref="K201" r:id="rId147"/>
    <hyperlink ref="K202" r:id="rId148"/>
    <hyperlink ref="K203" r:id="rId149"/>
    <hyperlink ref="K204" r:id="rId150"/>
    <hyperlink ref="K205" r:id="rId151"/>
    <hyperlink ref="K206" r:id="rId152"/>
    <hyperlink ref="K207" r:id="rId153"/>
    <hyperlink ref="K208" r:id="rId154"/>
    <hyperlink ref="K209" r:id="rId155"/>
    <hyperlink ref="K210" r:id="rId156"/>
    <hyperlink ref="K211" r:id="rId157"/>
    <hyperlink ref="K212" r:id="rId158"/>
    <hyperlink ref="K213" r:id="rId159"/>
    <hyperlink ref="K214" r:id="rId160"/>
    <hyperlink ref="K215" r:id="rId161"/>
    <hyperlink ref="K216" r:id="rId162"/>
    <hyperlink ref="K217" r:id="rId163"/>
    <hyperlink ref="K218" r:id="rId164"/>
    <hyperlink ref="K219" r:id="rId165"/>
    <hyperlink ref="K220" r:id="rId166"/>
    <hyperlink ref="K221" r:id="rId167"/>
    <hyperlink ref="K222" r:id="rId168"/>
    <hyperlink ref="K223" r:id="rId169"/>
    <hyperlink ref="K224:K229" r:id="rId170" display="http://docs.cntd.ru/document/473608691"/>
    <hyperlink ref="K230" r:id="rId171"/>
    <hyperlink ref="K231" r:id="rId172"/>
    <hyperlink ref="K232" r:id="rId173"/>
    <hyperlink ref="K233" r:id="rId174"/>
    <hyperlink ref="K234" r:id="rId175"/>
    <hyperlink ref="K235" r:id="rId176"/>
    <hyperlink ref="K236" r:id="rId177"/>
    <hyperlink ref="K237" r:id="rId178"/>
    <hyperlink ref="K238" r:id="rId179"/>
    <hyperlink ref="K239:K240" r:id="rId180" display="http://docs.cntd.ru/document/460282983"/>
    <hyperlink ref="K241" r:id="rId181"/>
    <hyperlink ref="K242:K243" r:id="rId182" display="http://docs.cntd.ru/document/326141002"/>
    <hyperlink ref="K244" r:id="rId183"/>
    <hyperlink ref="K245:K246" r:id="rId184" display="http://docs.cntd.ru/document/473509460"/>
    <hyperlink ref="K247" r:id="rId185"/>
    <hyperlink ref="K248" r:id="rId186"/>
    <hyperlink ref="K249" r:id="rId187"/>
    <hyperlink ref="K250" r:id="rId188"/>
    <hyperlink ref="K251:K252" r:id="rId189" display="http://docs.cntd.ru/document/460213049"/>
    <hyperlink ref="K253" r:id="rId190"/>
    <hyperlink ref="K254" r:id="rId191"/>
    <hyperlink ref="K255" r:id="rId192"/>
    <hyperlink ref="K256" r:id="rId193"/>
    <hyperlink ref="K257" r:id="rId194"/>
    <hyperlink ref="K258" r:id="rId195"/>
    <hyperlink ref="K259" r:id="rId196"/>
    <hyperlink ref="K260" r:id="rId197"/>
    <hyperlink ref="K261" r:id="rId198"/>
    <hyperlink ref="K262" r:id="rId199"/>
    <hyperlink ref="K263" r:id="rId200"/>
    <hyperlink ref="K264" r:id="rId201"/>
    <hyperlink ref="K265" r:id="rId202"/>
    <hyperlink ref="K266" r:id="rId203"/>
    <hyperlink ref="K267" r:id="rId204"/>
    <hyperlink ref="K268" r:id="rId205"/>
    <hyperlink ref="K269" r:id="rId206"/>
    <hyperlink ref="K270" r:id="rId207"/>
    <hyperlink ref="K271" r:id="rId208"/>
    <hyperlink ref="K272" r:id="rId209"/>
  </hyperlinks>
  <pageMargins left="0.7" right="0.7" top="0.75" bottom="0.75" header="0.3" footer="0.3"/>
  <pageSetup paperSize="9" scale="11" orientation="portrait" r:id="rId2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00"/>
  <sheetViews>
    <sheetView view="pageBreakPreview" zoomScale="40" zoomScaleSheetLayoutView="40" workbookViewId="0">
      <pane xSplit="6" topLeftCell="G1" activePane="topRight" state="frozen"/>
      <selection pane="topRight" activeCell="C8" sqref="C8"/>
    </sheetView>
  </sheetViews>
  <sheetFormatPr defaultRowHeight="16.5"/>
  <cols>
    <col min="1" max="1" width="9.140625" style="35"/>
    <col min="2" max="2" width="22.85546875" style="35" customWidth="1"/>
    <col min="3" max="3" width="15" style="35" customWidth="1"/>
    <col min="4" max="4" width="21.28515625" style="35" customWidth="1"/>
    <col min="5" max="5" width="20" style="35" customWidth="1"/>
    <col min="6" max="6" width="28.85546875" style="35" customWidth="1"/>
    <col min="7" max="7" width="24.85546875" style="35" customWidth="1"/>
    <col min="8" max="8" width="17.5703125" style="35" customWidth="1"/>
    <col min="9" max="9" width="22.28515625" style="35" customWidth="1"/>
    <col min="10" max="10" width="19.85546875" style="35" customWidth="1"/>
    <col min="11" max="11" width="29.5703125" style="35" customWidth="1"/>
    <col min="12" max="12" width="10.42578125" style="35" customWidth="1"/>
    <col min="13" max="35" width="22.5703125" style="35" customWidth="1"/>
    <col min="36" max="36" width="19.28515625" style="36" customWidth="1"/>
    <col min="37" max="37" width="20.140625" style="37" customWidth="1" collapsed="1"/>
    <col min="38" max="38" width="19.85546875" style="38" customWidth="1" collapsed="1"/>
    <col min="39" max="39" width="20.42578125" style="39" customWidth="1" collapsed="1"/>
    <col min="40" max="40" width="19.7109375" style="40" customWidth="1" collapsed="1"/>
    <col min="41" max="41" width="20.85546875" style="41" customWidth="1" collapsed="1"/>
    <col min="42" max="42" width="18" style="42" customWidth="1" collapsed="1"/>
    <col min="43" max="43" width="19.7109375" style="43" customWidth="1" collapsed="1"/>
    <col min="44" max="44" width="19.28515625" style="44" customWidth="1" collapsed="1"/>
    <col min="45" max="45" width="18.5703125" style="45" customWidth="1" collapsed="1"/>
    <col min="46" max="46" width="12.7109375" style="47" customWidth="1" collapsed="1"/>
    <col min="47" max="16384" width="9.140625" style="35"/>
  </cols>
  <sheetData>
    <row r="1" spans="1:56" ht="16.5" customHeight="1">
      <c r="A1" s="182" t="s">
        <v>135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48"/>
      <c r="AV1" s="48"/>
      <c r="AW1" s="48"/>
      <c r="AX1" s="48"/>
      <c r="AY1" s="48"/>
      <c r="AZ1" s="48"/>
      <c r="BA1" s="48"/>
      <c r="BB1" s="48"/>
      <c r="BC1" s="48"/>
      <c r="BD1" s="48"/>
    </row>
    <row r="2" spans="1:56" ht="16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48"/>
      <c r="AV2" s="48"/>
      <c r="AW2" s="48"/>
      <c r="AX2" s="48"/>
      <c r="AY2" s="48"/>
      <c r="AZ2" s="48"/>
      <c r="BA2" s="48"/>
      <c r="BB2" s="48"/>
      <c r="BC2" s="48"/>
      <c r="BD2" s="48"/>
    </row>
    <row r="3" spans="1:56" ht="16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49"/>
      <c r="AV3" s="49"/>
      <c r="AW3" s="49"/>
      <c r="AX3" s="49"/>
      <c r="AY3" s="49"/>
      <c r="AZ3" s="49"/>
      <c r="BA3" s="49"/>
      <c r="BB3" s="49"/>
      <c r="BC3" s="49"/>
      <c r="BD3" s="49"/>
    </row>
    <row r="4" spans="1:56" s="33" customFormat="1" ht="45.75" customHeight="1">
      <c r="A4" s="236" t="s">
        <v>0</v>
      </c>
      <c r="B4" s="236" t="s">
        <v>1</v>
      </c>
      <c r="C4" s="236" t="s">
        <v>2</v>
      </c>
      <c r="D4" s="236" t="s">
        <v>89</v>
      </c>
      <c r="E4" s="237" t="s">
        <v>65</v>
      </c>
      <c r="F4" s="237" t="s">
        <v>46</v>
      </c>
      <c r="G4" s="237" t="s">
        <v>3</v>
      </c>
      <c r="H4" s="237" t="s">
        <v>13</v>
      </c>
      <c r="I4" s="237" t="s">
        <v>14</v>
      </c>
      <c r="J4" s="236" t="s">
        <v>47</v>
      </c>
      <c r="K4" s="237" t="s">
        <v>132</v>
      </c>
      <c r="L4" s="240" t="s">
        <v>75</v>
      </c>
      <c r="M4" s="241"/>
      <c r="N4" s="241"/>
      <c r="O4" s="242"/>
      <c r="P4" s="236" t="s">
        <v>48</v>
      </c>
      <c r="Q4" s="236"/>
      <c r="R4" s="236"/>
      <c r="S4" s="236"/>
      <c r="T4" s="236" t="s">
        <v>49</v>
      </c>
      <c r="U4" s="236"/>
      <c r="V4" s="236"/>
      <c r="W4" s="236"/>
      <c r="X4" s="236" t="s">
        <v>50</v>
      </c>
      <c r="Y4" s="236"/>
      <c r="Z4" s="236"/>
      <c r="AA4" s="236"/>
      <c r="AB4" s="236" t="s">
        <v>51</v>
      </c>
      <c r="AC4" s="236"/>
      <c r="AD4" s="236"/>
      <c r="AE4" s="236"/>
      <c r="AF4" s="236" t="s">
        <v>52</v>
      </c>
      <c r="AG4" s="236"/>
      <c r="AH4" s="236"/>
      <c r="AI4" s="236"/>
      <c r="AJ4" s="244" t="s">
        <v>79</v>
      </c>
      <c r="AK4" s="247" t="s">
        <v>111</v>
      </c>
      <c r="AL4" s="252" t="s">
        <v>137</v>
      </c>
      <c r="AM4" s="264" t="s">
        <v>114</v>
      </c>
      <c r="AN4" s="267" t="s">
        <v>138</v>
      </c>
      <c r="AO4" s="273" t="s">
        <v>139</v>
      </c>
      <c r="AP4" s="270" t="s">
        <v>126</v>
      </c>
      <c r="AQ4" s="276" t="s">
        <v>128</v>
      </c>
      <c r="AR4" s="261" t="s">
        <v>131</v>
      </c>
      <c r="AS4" s="258" t="s">
        <v>140</v>
      </c>
      <c r="AT4" s="255" t="s">
        <v>134</v>
      </c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6" s="33" customFormat="1" ht="36.75" customHeight="1">
      <c r="A5" s="236"/>
      <c r="B5" s="236"/>
      <c r="C5" s="236"/>
      <c r="D5" s="236"/>
      <c r="E5" s="238"/>
      <c r="F5" s="238"/>
      <c r="G5" s="238"/>
      <c r="H5" s="238"/>
      <c r="I5" s="238"/>
      <c r="J5" s="236"/>
      <c r="K5" s="238"/>
      <c r="L5" s="250" t="s">
        <v>77</v>
      </c>
      <c r="M5" s="236" t="s">
        <v>16</v>
      </c>
      <c r="N5" s="236" t="s">
        <v>15</v>
      </c>
      <c r="O5" s="236" t="s">
        <v>17</v>
      </c>
      <c r="P5" s="236" t="s">
        <v>16</v>
      </c>
      <c r="Q5" s="236" t="s">
        <v>15</v>
      </c>
      <c r="R5" s="236" t="s">
        <v>18</v>
      </c>
      <c r="S5" s="236" t="s">
        <v>17</v>
      </c>
      <c r="T5" s="236" t="s">
        <v>16</v>
      </c>
      <c r="U5" s="236" t="s">
        <v>15</v>
      </c>
      <c r="V5" s="236" t="s">
        <v>18</v>
      </c>
      <c r="W5" s="236" t="s">
        <v>17</v>
      </c>
      <c r="X5" s="236" t="s">
        <v>16</v>
      </c>
      <c r="Y5" s="236" t="s">
        <v>15</v>
      </c>
      <c r="Z5" s="236" t="s">
        <v>18</v>
      </c>
      <c r="AA5" s="236" t="s">
        <v>17</v>
      </c>
      <c r="AB5" s="236" t="s">
        <v>16</v>
      </c>
      <c r="AC5" s="236" t="s">
        <v>15</v>
      </c>
      <c r="AD5" s="236" t="s">
        <v>18</v>
      </c>
      <c r="AE5" s="236" t="s">
        <v>17</v>
      </c>
      <c r="AF5" s="236" t="s">
        <v>16</v>
      </c>
      <c r="AG5" s="236" t="s">
        <v>15</v>
      </c>
      <c r="AH5" s="236" t="s">
        <v>18</v>
      </c>
      <c r="AI5" s="236" t="s">
        <v>17</v>
      </c>
      <c r="AJ5" s="245"/>
      <c r="AK5" s="248"/>
      <c r="AL5" s="253"/>
      <c r="AM5" s="265"/>
      <c r="AN5" s="268"/>
      <c r="AO5" s="274"/>
      <c r="AP5" s="271"/>
      <c r="AQ5" s="277"/>
      <c r="AR5" s="262"/>
      <c r="AS5" s="259"/>
      <c r="AT5" s="256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s="33" customFormat="1" ht="60" customHeight="1">
      <c r="A6" s="236"/>
      <c r="B6" s="236"/>
      <c r="C6" s="236"/>
      <c r="D6" s="236"/>
      <c r="E6" s="239"/>
      <c r="F6" s="239"/>
      <c r="G6" s="239"/>
      <c r="H6" s="239"/>
      <c r="I6" s="239"/>
      <c r="J6" s="236"/>
      <c r="K6" s="239"/>
      <c r="L6" s="251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46"/>
      <c r="AK6" s="249"/>
      <c r="AL6" s="254"/>
      <c r="AM6" s="266"/>
      <c r="AN6" s="269"/>
      <c r="AO6" s="275"/>
      <c r="AP6" s="272"/>
      <c r="AQ6" s="278"/>
      <c r="AR6" s="263"/>
      <c r="AS6" s="260"/>
      <c r="AT6" s="257"/>
      <c r="AU6" s="50"/>
      <c r="AV6" s="50"/>
      <c r="AW6" s="50"/>
      <c r="AX6" s="50"/>
      <c r="AY6" s="50"/>
      <c r="AZ6" s="50"/>
      <c r="BA6" s="50"/>
      <c r="BB6" s="50"/>
      <c r="BC6" s="50"/>
      <c r="BD6" s="50"/>
    </row>
    <row r="7" spans="1:56" s="33" customFormat="1" ht="52.5" customHeight="1">
      <c r="A7" s="64">
        <v>1</v>
      </c>
      <c r="B7" s="64" t="s">
        <v>55</v>
      </c>
      <c r="C7" s="90">
        <v>42346</v>
      </c>
      <c r="D7" s="64" t="s">
        <v>64</v>
      </c>
      <c r="E7" s="64" t="s">
        <v>960</v>
      </c>
      <c r="F7" s="91" t="s">
        <v>961</v>
      </c>
      <c r="G7" s="91" t="s">
        <v>962</v>
      </c>
      <c r="H7" s="92">
        <v>41925</v>
      </c>
      <c r="I7" s="91" t="s">
        <v>963</v>
      </c>
      <c r="J7" s="64" t="s">
        <v>56</v>
      </c>
      <c r="K7" s="93" t="s">
        <v>964</v>
      </c>
      <c r="L7" s="94" t="s">
        <v>76</v>
      </c>
      <c r="M7" s="95" t="s">
        <v>78</v>
      </c>
      <c r="N7" s="96">
        <v>1200000</v>
      </c>
      <c r="O7" s="97">
        <v>20388980</v>
      </c>
      <c r="P7" s="95" t="s">
        <v>78</v>
      </c>
      <c r="Q7" s="34">
        <v>200000</v>
      </c>
      <c r="R7" s="95" t="s">
        <v>78</v>
      </c>
      <c r="S7" s="34">
        <v>255380</v>
      </c>
      <c r="T7" s="95" t="s">
        <v>78</v>
      </c>
      <c r="U7" s="34">
        <v>200000</v>
      </c>
      <c r="V7" s="95" t="s">
        <v>78</v>
      </c>
      <c r="W7" s="34">
        <v>368180</v>
      </c>
      <c r="X7" s="95" t="s">
        <v>78</v>
      </c>
      <c r="Y7" s="34">
        <v>200000</v>
      </c>
      <c r="Z7" s="95" t="s">
        <v>78</v>
      </c>
      <c r="AA7" s="34">
        <v>213880</v>
      </c>
      <c r="AB7" s="95" t="s">
        <v>78</v>
      </c>
      <c r="AC7" s="98">
        <v>200000</v>
      </c>
      <c r="AD7" s="99" t="s">
        <v>78</v>
      </c>
      <c r="AE7" s="98">
        <v>749388</v>
      </c>
      <c r="AF7" s="99" t="s">
        <v>78</v>
      </c>
      <c r="AG7" s="98">
        <v>200000</v>
      </c>
      <c r="AH7" s="99" t="s">
        <v>78</v>
      </c>
      <c r="AI7" s="98">
        <v>10213880</v>
      </c>
      <c r="AJ7" s="66" t="s">
        <v>113</v>
      </c>
      <c r="AK7" s="67"/>
      <c r="AL7" s="65"/>
      <c r="AM7" s="59"/>
      <c r="AN7" s="60"/>
      <c r="AO7" s="62"/>
      <c r="AP7" s="61"/>
      <c r="AQ7" s="63"/>
      <c r="AR7" s="58"/>
      <c r="AS7" s="57"/>
      <c r="AT7" s="56"/>
      <c r="AU7" s="50"/>
      <c r="AV7" s="50"/>
      <c r="AW7" s="50"/>
      <c r="AX7" s="50"/>
      <c r="AY7" s="50"/>
      <c r="AZ7" s="50"/>
      <c r="BA7" s="50"/>
      <c r="BB7" s="50"/>
      <c r="BC7" s="50"/>
      <c r="BD7" s="50"/>
    </row>
    <row r="8" spans="1:56" s="33" customFormat="1" ht="52.5" customHeight="1">
      <c r="A8" s="128">
        <v>2</v>
      </c>
      <c r="B8" s="128" t="s">
        <v>878</v>
      </c>
      <c r="C8" s="90">
        <v>42353</v>
      </c>
      <c r="D8" s="128" t="s">
        <v>64</v>
      </c>
      <c r="E8" s="128" t="s">
        <v>112</v>
      </c>
      <c r="F8" s="91" t="s">
        <v>965</v>
      </c>
      <c r="G8" s="91" t="s">
        <v>966</v>
      </c>
      <c r="H8" s="92">
        <v>41941</v>
      </c>
      <c r="I8" s="91" t="s">
        <v>967</v>
      </c>
      <c r="J8" s="128" t="s">
        <v>56</v>
      </c>
      <c r="K8" s="93" t="s">
        <v>968</v>
      </c>
      <c r="L8" s="94" t="s">
        <v>76</v>
      </c>
      <c r="M8" s="95">
        <v>6214.2855900000004</v>
      </c>
      <c r="N8" s="96">
        <v>2065751.46493</v>
      </c>
      <c r="O8" s="97" t="s">
        <v>78</v>
      </c>
      <c r="P8" s="95" t="s">
        <v>78</v>
      </c>
      <c r="Q8" s="34">
        <v>88288.539180000007</v>
      </c>
      <c r="R8" s="95" t="s">
        <v>78</v>
      </c>
      <c r="S8" s="34" t="s">
        <v>78</v>
      </c>
      <c r="T8" s="95" t="s">
        <v>78</v>
      </c>
      <c r="U8" s="34">
        <v>100788.44278</v>
      </c>
      <c r="V8" s="95" t="s">
        <v>78</v>
      </c>
      <c r="W8" s="34" t="s">
        <v>78</v>
      </c>
      <c r="X8" s="95" t="s">
        <v>78</v>
      </c>
      <c r="Y8" s="34">
        <v>729957</v>
      </c>
      <c r="Z8" s="95" t="s">
        <v>78</v>
      </c>
      <c r="AA8" s="34" t="s">
        <v>78</v>
      </c>
      <c r="AB8" s="95" t="s">
        <v>78</v>
      </c>
      <c r="AC8" s="98">
        <v>511978</v>
      </c>
      <c r="AD8" s="99" t="s">
        <v>78</v>
      </c>
      <c r="AE8" s="98" t="s">
        <v>78</v>
      </c>
      <c r="AF8" s="99" t="s">
        <v>78</v>
      </c>
      <c r="AG8" s="98">
        <v>545446.41645999998</v>
      </c>
      <c r="AH8" s="99" t="s">
        <v>78</v>
      </c>
      <c r="AI8" s="98" t="s">
        <v>78</v>
      </c>
      <c r="AJ8" s="130" t="s">
        <v>113</v>
      </c>
      <c r="AK8" s="131" t="s">
        <v>113</v>
      </c>
      <c r="AL8" s="129" t="s">
        <v>113</v>
      </c>
      <c r="AM8" s="123"/>
      <c r="AN8" s="124"/>
      <c r="AO8" s="126"/>
      <c r="AP8" s="125"/>
      <c r="AQ8" s="127"/>
      <c r="AR8" s="122"/>
      <c r="AS8" s="121"/>
      <c r="AT8" s="120"/>
      <c r="AU8" s="50"/>
      <c r="AV8" s="50"/>
      <c r="AW8" s="50"/>
      <c r="AX8" s="50"/>
      <c r="AY8" s="50"/>
      <c r="AZ8" s="50"/>
      <c r="BA8" s="50"/>
      <c r="BB8" s="50"/>
      <c r="BC8" s="50"/>
      <c r="BD8" s="50"/>
    </row>
    <row r="9" spans="1:56" s="33" customFormat="1" ht="52.5" customHeight="1">
      <c r="A9" s="128">
        <v>3</v>
      </c>
      <c r="B9" s="128" t="s">
        <v>868</v>
      </c>
      <c r="C9" s="90">
        <v>42387</v>
      </c>
      <c r="D9" s="128" t="s">
        <v>64</v>
      </c>
      <c r="E9" s="128" t="s">
        <v>112</v>
      </c>
      <c r="F9" s="91" t="s">
        <v>969</v>
      </c>
      <c r="G9" s="91" t="s">
        <v>970</v>
      </c>
      <c r="H9" s="92">
        <v>41638</v>
      </c>
      <c r="I9" s="91" t="s">
        <v>971</v>
      </c>
      <c r="J9" s="128" t="s">
        <v>108</v>
      </c>
      <c r="K9" s="93" t="s">
        <v>972</v>
      </c>
      <c r="L9" s="94" t="s">
        <v>76</v>
      </c>
      <c r="M9" s="95" t="s">
        <v>78</v>
      </c>
      <c r="N9" s="96">
        <v>690092.8</v>
      </c>
      <c r="O9" s="97">
        <v>6515200</v>
      </c>
      <c r="P9" s="95" t="s">
        <v>78</v>
      </c>
      <c r="Q9" s="34">
        <v>40057</v>
      </c>
      <c r="R9" s="95" t="s">
        <v>78</v>
      </c>
      <c r="S9" s="34">
        <v>874200</v>
      </c>
      <c r="T9" s="95" t="s">
        <v>78</v>
      </c>
      <c r="U9" s="34">
        <v>40208</v>
      </c>
      <c r="V9" s="95" t="s">
        <v>78</v>
      </c>
      <c r="W9" s="34">
        <v>920300</v>
      </c>
      <c r="X9" s="95" t="s">
        <v>78</v>
      </c>
      <c r="Y9" s="34">
        <v>132653.79999999999</v>
      </c>
      <c r="Z9" s="95" t="s">
        <v>78</v>
      </c>
      <c r="AA9" s="34">
        <v>983200</v>
      </c>
      <c r="AB9" s="95" t="s">
        <v>78</v>
      </c>
      <c r="AC9" s="98">
        <v>136518.5</v>
      </c>
      <c r="AD9" s="99" t="s">
        <v>78</v>
      </c>
      <c r="AE9" s="98">
        <v>1040100</v>
      </c>
      <c r="AF9" s="99" t="s">
        <v>78</v>
      </c>
      <c r="AG9" s="98">
        <v>141654</v>
      </c>
      <c r="AH9" s="99" t="s">
        <v>78</v>
      </c>
      <c r="AI9" s="98">
        <v>1094200</v>
      </c>
      <c r="AJ9" s="130" t="s">
        <v>113</v>
      </c>
      <c r="AK9" s="131"/>
      <c r="AL9" s="129"/>
      <c r="AM9" s="123"/>
      <c r="AN9" s="124"/>
      <c r="AO9" s="126"/>
      <c r="AP9" s="125"/>
      <c r="AQ9" s="127"/>
      <c r="AR9" s="122"/>
      <c r="AS9" s="121"/>
      <c r="AT9" s="120"/>
      <c r="AU9" s="50"/>
      <c r="AV9" s="50"/>
      <c r="AW9" s="50"/>
      <c r="AX9" s="50"/>
      <c r="AY9" s="50"/>
      <c r="AZ9" s="50"/>
      <c r="BA9" s="50"/>
      <c r="BB9" s="50"/>
      <c r="BC9" s="50"/>
      <c r="BD9" s="50"/>
    </row>
    <row r="10" spans="1:56" s="33" customFormat="1" ht="52.5" customHeight="1">
      <c r="A10" s="128">
        <v>4</v>
      </c>
      <c r="B10" s="128" t="s">
        <v>910</v>
      </c>
      <c r="C10" s="90">
        <v>42402</v>
      </c>
      <c r="D10" s="128" t="s">
        <v>64</v>
      </c>
      <c r="E10" s="128" t="s">
        <v>112</v>
      </c>
      <c r="F10" s="91" t="s">
        <v>973</v>
      </c>
      <c r="G10" s="91" t="s">
        <v>974</v>
      </c>
      <c r="H10" s="92">
        <v>41571</v>
      </c>
      <c r="I10" s="91" t="s">
        <v>975</v>
      </c>
      <c r="J10" s="128" t="s">
        <v>108</v>
      </c>
      <c r="K10" s="93" t="s">
        <v>976</v>
      </c>
      <c r="L10" s="94" t="s">
        <v>76</v>
      </c>
      <c r="M10" s="95">
        <v>2328445.1</v>
      </c>
      <c r="N10" s="96">
        <v>4748271.0999999996</v>
      </c>
      <c r="O10" s="97">
        <v>17880106.600000001</v>
      </c>
      <c r="P10" s="95">
        <v>508972</v>
      </c>
      <c r="Q10" s="34">
        <v>417196.6</v>
      </c>
      <c r="R10" s="95" t="s">
        <v>78</v>
      </c>
      <c r="S10" s="34">
        <v>2143812.4</v>
      </c>
      <c r="T10" s="95">
        <v>400125</v>
      </c>
      <c r="U10" s="34">
        <v>132768</v>
      </c>
      <c r="V10" s="95" t="s">
        <v>78</v>
      </c>
      <c r="W10" s="34">
        <v>35295.4</v>
      </c>
      <c r="X10" s="95" t="s">
        <v>78</v>
      </c>
      <c r="Y10" s="34">
        <v>916432.4</v>
      </c>
      <c r="Z10" s="95" t="s">
        <v>78</v>
      </c>
      <c r="AA10" s="34">
        <v>4611507.4000000004</v>
      </c>
      <c r="AB10" s="95" t="s">
        <v>78</v>
      </c>
      <c r="AC10" s="98">
        <v>916432.4</v>
      </c>
      <c r="AD10" s="99" t="s">
        <v>78</v>
      </c>
      <c r="AE10" s="98">
        <v>4611507.4000000004</v>
      </c>
      <c r="AF10" s="99" t="s">
        <v>78</v>
      </c>
      <c r="AG10" s="98">
        <v>916432.4</v>
      </c>
      <c r="AH10" s="99" t="s">
        <v>78</v>
      </c>
      <c r="AI10" s="98">
        <v>4611507.4000000004</v>
      </c>
      <c r="AJ10" s="130" t="s">
        <v>113</v>
      </c>
      <c r="AK10" s="131" t="s">
        <v>113</v>
      </c>
      <c r="AL10" s="129" t="s">
        <v>113</v>
      </c>
      <c r="AM10" s="123" t="s">
        <v>113</v>
      </c>
      <c r="AN10" s="124"/>
      <c r="AO10" s="126"/>
      <c r="AP10" s="125"/>
      <c r="AQ10" s="127"/>
      <c r="AR10" s="122"/>
      <c r="AS10" s="121"/>
      <c r="AT10" s="120"/>
      <c r="AU10" s="50"/>
      <c r="AV10" s="50"/>
      <c r="AW10" s="50"/>
      <c r="AX10" s="50"/>
      <c r="AY10" s="50"/>
      <c r="AZ10" s="50"/>
      <c r="BA10" s="50"/>
      <c r="BB10" s="50"/>
      <c r="BC10" s="50"/>
      <c r="BD10" s="50"/>
    </row>
    <row r="11" spans="1:56" s="33" customFormat="1" ht="52.5" customHeight="1">
      <c r="A11" s="128">
        <v>5</v>
      </c>
      <c r="B11" s="128" t="s">
        <v>891</v>
      </c>
      <c r="C11" s="90">
        <v>42402</v>
      </c>
      <c r="D11" s="128" t="s">
        <v>64</v>
      </c>
      <c r="E11" s="128" t="s">
        <v>112</v>
      </c>
      <c r="F11" s="91" t="s">
        <v>977</v>
      </c>
      <c r="G11" s="91" t="s">
        <v>978</v>
      </c>
      <c r="H11" s="92">
        <v>41794</v>
      </c>
      <c r="I11" s="91" t="s">
        <v>979</v>
      </c>
      <c r="J11" s="128" t="s">
        <v>108</v>
      </c>
      <c r="K11" s="93" t="s">
        <v>980</v>
      </c>
      <c r="L11" s="94" t="s">
        <v>76</v>
      </c>
      <c r="M11" s="95" t="s">
        <v>78</v>
      </c>
      <c r="N11" s="96">
        <v>2094355.91</v>
      </c>
      <c r="O11" s="97" t="s">
        <v>78</v>
      </c>
      <c r="P11" s="95" t="s">
        <v>78</v>
      </c>
      <c r="Q11" s="34">
        <v>455786.74</v>
      </c>
      <c r="R11" s="95" t="s">
        <v>78</v>
      </c>
      <c r="S11" s="34" t="s">
        <v>78</v>
      </c>
      <c r="T11" s="95" t="s">
        <v>78</v>
      </c>
      <c r="U11" s="34">
        <v>298714.90999999997</v>
      </c>
      <c r="V11" s="95" t="s">
        <v>78</v>
      </c>
      <c r="W11" s="34" t="s">
        <v>78</v>
      </c>
      <c r="X11" s="95" t="s">
        <v>78</v>
      </c>
      <c r="Y11" s="34">
        <v>266715.87</v>
      </c>
      <c r="Z11" s="95" t="s">
        <v>78</v>
      </c>
      <c r="AA11" s="34" t="s">
        <v>78</v>
      </c>
      <c r="AB11" s="95" t="s">
        <v>78</v>
      </c>
      <c r="AC11" s="98">
        <v>269322.62</v>
      </c>
      <c r="AD11" s="99" t="s">
        <v>78</v>
      </c>
      <c r="AE11" s="98" t="s">
        <v>78</v>
      </c>
      <c r="AF11" s="99" t="s">
        <v>78</v>
      </c>
      <c r="AG11" s="98">
        <v>260415.22</v>
      </c>
      <c r="AH11" s="99" t="s">
        <v>78</v>
      </c>
      <c r="AI11" s="98" t="s">
        <v>78</v>
      </c>
      <c r="AJ11" s="130"/>
      <c r="AK11" s="131"/>
      <c r="AL11" s="129" t="s">
        <v>113</v>
      </c>
      <c r="AM11" s="123" t="s">
        <v>113</v>
      </c>
      <c r="AN11" s="124" t="s">
        <v>113</v>
      </c>
      <c r="AO11" s="126"/>
      <c r="AP11" s="125"/>
      <c r="AQ11" s="127"/>
      <c r="AR11" s="122"/>
      <c r="AS11" s="121"/>
      <c r="AT11" s="120"/>
      <c r="AU11" s="50"/>
      <c r="AV11" s="50"/>
      <c r="AW11" s="50"/>
      <c r="AX11" s="50"/>
      <c r="AY11" s="50"/>
      <c r="AZ11" s="50"/>
      <c r="BA11" s="50"/>
      <c r="BB11" s="50"/>
      <c r="BC11" s="50"/>
      <c r="BD11" s="50"/>
    </row>
    <row r="12" spans="1:56" s="33" customFormat="1" ht="52.5" customHeight="1">
      <c r="A12" s="128">
        <v>6</v>
      </c>
      <c r="B12" s="128" t="s">
        <v>897</v>
      </c>
      <c r="C12" s="90">
        <v>42402</v>
      </c>
      <c r="D12" s="128" t="s">
        <v>64</v>
      </c>
      <c r="E12" s="128" t="s">
        <v>112</v>
      </c>
      <c r="F12" s="91" t="s">
        <v>981</v>
      </c>
      <c r="G12" s="91" t="s">
        <v>982</v>
      </c>
      <c r="H12" s="92">
        <v>41569</v>
      </c>
      <c r="I12" s="91" t="s">
        <v>983</v>
      </c>
      <c r="J12" s="128" t="s">
        <v>115</v>
      </c>
      <c r="K12" s="93" t="s">
        <v>984</v>
      </c>
      <c r="L12" s="94" t="s">
        <v>76</v>
      </c>
      <c r="M12" s="95">
        <v>82499.199999999997</v>
      </c>
      <c r="N12" s="96">
        <v>1564792.5</v>
      </c>
      <c r="O12" s="97" t="s">
        <v>78</v>
      </c>
      <c r="P12" s="95"/>
      <c r="Q12" s="34"/>
      <c r="R12" s="95"/>
      <c r="S12" s="34"/>
      <c r="T12" s="95"/>
      <c r="U12" s="34"/>
      <c r="V12" s="95"/>
      <c r="W12" s="34"/>
      <c r="X12" s="95"/>
      <c r="Y12" s="34"/>
      <c r="Z12" s="95"/>
      <c r="AA12" s="34"/>
      <c r="AB12" s="95"/>
      <c r="AC12" s="98"/>
      <c r="AD12" s="99"/>
      <c r="AE12" s="98"/>
      <c r="AF12" s="99"/>
      <c r="AG12" s="98"/>
      <c r="AH12" s="99"/>
      <c r="AI12" s="98"/>
      <c r="AJ12" s="130" t="s">
        <v>113</v>
      </c>
      <c r="AK12" s="131"/>
      <c r="AL12" s="129"/>
      <c r="AM12" s="123"/>
      <c r="AN12" s="124"/>
      <c r="AO12" s="126"/>
      <c r="AP12" s="125"/>
      <c r="AQ12" s="127"/>
      <c r="AR12" s="122"/>
      <c r="AS12" s="121"/>
      <c r="AT12" s="120"/>
      <c r="AU12" s="50"/>
      <c r="AV12" s="50"/>
      <c r="AW12" s="50"/>
      <c r="AX12" s="50"/>
      <c r="AY12" s="50"/>
      <c r="AZ12" s="50"/>
      <c r="BA12" s="50"/>
      <c r="BB12" s="50"/>
      <c r="BC12" s="50"/>
      <c r="BD12" s="50"/>
    </row>
    <row r="13" spans="1:56" s="33" customFormat="1" ht="52.5" customHeight="1">
      <c r="A13" s="128">
        <v>7</v>
      </c>
      <c r="B13" s="128" t="s">
        <v>885</v>
      </c>
      <c r="C13" s="90">
        <v>42403</v>
      </c>
      <c r="D13" s="128" t="s">
        <v>64</v>
      </c>
      <c r="E13" s="128" t="s">
        <v>112</v>
      </c>
      <c r="F13" s="91" t="s">
        <v>985</v>
      </c>
      <c r="G13" s="91" t="s">
        <v>986</v>
      </c>
      <c r="H13" s="92">
        <v>41253</v>
      </c>
      <c r="I13" s="91" t="s">
        <v>987</v>
      </c>
      <c r="J13" s="128" t="s">
        <v>63</v>
      </c>
      <c r="K13" s="93" t="s">
        <v>988</v>
      </c>
      <c r="L13" s="94" t="s">
        <v>76</v>
      </c>
      <c r="M13" s="95">
        <f>20819.5+1286457.6</f>
        <v>1307277.1000000001</v>
      </c>
      <c r="N13" s="96">
        <v>341488.71</v>
      </c>
      <c r="O13" s="97">
        <v>1318635.2</v>
      </c>
      <c r="P13" s="95">
        <v>176723.6</v>
      </c>
      <c r="Q13" s="34">
        <v>12907</v>
      </c>
      <c r="R13" s="95" t="s">
        <v>78</v>
      </c>
      <c r="S13" s="34">
        <v>228706</v>
      </c>
      <c r="T13" s="95">
        <v>190396</v>
      </c>
      <c r="U13" s="34">
        <v>14195</v>
      </c>
      <c r="V13" s="95" t="s">
        <v>78</v>
      </c>
      <c r="W13" s="34">
        <v>225706</v>
      </c>
      <c r="X13" s="95">
        <v>204000</v>
      </c>
      <c r="Y13" s="34">
        <v>88494.07</v>
      </c>
      <c r="Z13" s="95" t="s">
        <v>78</v>
      </c>
      <c r="AA13" s="34">
        <v>203706</v>
      </c>
      <c r="AB13" s="95">
        <v>213000</v>
      </c>
      <c r="AC13" s="98">
        <v>88494.07</v>
      </c>
      <c r="AD13" s="99" t="s">
        <v>78</v>
      </c>
      <c r="AE13" s="98">
        <v>43356</v>
      </c>
      <c r="AF13" s="99">
        <v>223000</v>
      </c>
      <c r="AG13" s="98">
        <v>88494.07</v>
      </c>
      <c r="AH13" s="99" t="s">
        <v>78</v>
      </c>
      <c r="AI13" s="98">
        <v>43356</v>
      </c>
      <c r="AJ13" s="130"/>
      <c r="AK13" s="131"/>
      <c r="AL13" s="129"/>
      <c r="AM13" s="123"/>
      <c r="AN13" s="124"/>
      <c r="AO13" s="126"/>
      <c r="AP13" s="125"/>
      <c r="AQ13" s="127"/>
      <c r="AR13" s="122"/>
      <c r="AS13" s="121"/>
      <c r="AT13" s="120"/>
      <c r="AU13" s="50"/>
      <c r="AV13" s="50"/>
      <c r="AW13" s="50"/>
      <c r="AX13" s="50"/>
      <c r="AY13" s="50"/>
      <c r="AZ13" s="50"/>
      <c r="BA13" s="50"/>
      <c r="BB13" s="50"/>
      <c r="BC13" s="50"/>
      <c r="BD13" s="50"/>
    </row>
    <row r="14" spans="1:56" s="33" customFormat="1" ht="52.5" customHeight="1">
      <c r="A14" s="128">
        <v>8</v>
      </c>
      <c r="B14" s="128" t="s">
        <v>915</v>
      </c>
      <c r="C14" s="90">
        <v>42432</v>
      </c>
      <c r="D14" s="128" t="s">
        <v>64</v>
      </c>
      <c r="E14" s="128" t="s">
        <v>112</v>
      </c>
      <c r="F14" s="91" t="s">
        <v>989</v>
      </c>
      <c r="G14" s="91" t="s">
        <v>990</v>
      </c>
      <c r="H14" s="92">
        <v>42338</v>
      </c>
      <c r="I14" s="91" t="s">
        <v>991</v>
      </c>
      <c r="J14" s="128" t="s">
        <v>125</v>
      </c>
      <c r="K14" s="93" t="s">
        <v>992</v>
      </c>
      <c r="L14" s="94" t="s">
        <v>76</v>
      </c>
      <c r="M14" s="95" t="s">
        <v>78</v>
      </c>
      <c r="N14" s="96">
        <v>288400</v>
      </c>
      <c r="O14" s="97" t="s">
        <v>78</v>
      </c>
      <c r="P14" s="95" t="s">
        <v>78</v>
      </c>
      <c r="Q14" s="34">
        <v>70400</v>
      </c>
      <c r="R14" s="95" t="s">
        <v>78</v>
      </c>
      <c r="S14" s="34" t="s">
        <v>78</v>
      </c>
      <c r="T14" s="95" t="s">
        <v>78</v>
      </c>
      <c r="U14" s="34">
        <v>30400</v>
      </c>
      <c r="V14" s="95" t="s">
        <v>78</v>
      </c>
      <c r="W14" s="34" t="s">
        <v>78</v>
      </c>
      <c r="X14" s="95" t="s">
        <v>78</v>
      </c>
      <c r="Y14" s="34">
        <v>31400</v>
      </c>
      <c r="Z14" s="95" t="s">
        <v>78</v>
      </c>
      <c r="AA14" s="34" t="s">
        <v>78</v>
      </c>
      <c r="AB14" s="95" t="s">
        <v>78</v>
      </c>
      <c r="AC14" s="98">
        <v>52100</v>
      </c>
      <c r="AD14" s="99" t="s">
        <v>78</v>
      </c>
      <c r="AE14" s="98" t="s">
        <v>78</v>
      </c>
      <c r="AF14" s="99" t="s">
        <v>78</v>
      </c>
      <c r="AG14" s="98">
        <v>52100</v>
      </c>
      <c r="AH14" s="99" t="s">
        <v>78</v>
      </c>
      <c r="AI14" s="98" t="s">
        <v>78</v>
      </c>
      <c r="AJ14" s="130" t="s">
        <v>113</v>
      </c>
      <c r="AK14" s="131"/>
      <c r="AL14" s="129"/>
      <c r="AM14" s="123" t="s">
        <v>113</v>
      </c>
      <c r="AN14" s="124"/>
      <c r="AO14" s="126" t="s">
        <v>113</v>
      </c>
      <c r="AP14" s="125" t="s">
        <v>113</v>
      </c>
      <c r="AQ14" s="127"/>
      <c r="AR14" s="122"/>
      <c r="AS14" s="121"/>
      <c r="AT14" s="120"/>
      <c r="AU14" s="50"/>
      <c r="AV14" s="50"/>
      <c r="AW14" s="50"/>
      <c r="AX14" s="50"/>
      <c r="AY14" s="50"/>
      <c r="AZ14" s="50"/>
      <c r="BA14" s="50"/>
      <c r="BB14" s="50"/>
      <c r="BC14" s="50"/>
      <c r="BD14" s="50"/>
    </row>
    <row r="15" spans="1:56" s="33" customFormat="1" ht="52.5" customHeight="1">
      <c r="A15" s="128">
        <v>9</v>
      </c>
      <c r="B15" s="128" t="s">
        <v>926</v>
      </c>
      <c r="C15" s="90">
        <v>42432</v>
      </c>
      <c r="D15" s="128" t="s">
        <v>64</v>
      </c>
      <c r="E15" s="128" t="s">
        <v>66</v>
      </c>
      <c r="F15" s="91" t="s">
        <v>993</v>
      </c>
      <c r="G15" s="91" t="s">
        <v>994</v>
      </c>
      <c r="H15" s="92">
        <v>41243</v>
      </c>
      <c r="I15" s="91" t="s">
        <v>995</v>
      </c>
      <c r="J15" s="128" t="s">
        <v>63</v>
      </c>
      <c r="K15" s="93" t="s">
        <v>996</v>
      </c>
      <c r="L15" s="94" t="s">
        <v>76</v>
      </c>
      <c r="M15" s="95">
        <v>2139800</v>
      </c>
      <c r="N15" s="96">
        <v>3070</v>
      </c>
      <c r="O15" s="97">
        <v>13798500</v>
      </c>
      <c r="P15" s="95">
        <v>145470</v>
      </c>
      <c r="Q15" s="34" t="s">
        <v>78</v>
      </c>
      <c r="R15" s="95" t="s">
        <v>78</v>
      </c>
      <c r="S15" s="34">
        <v>1025300</v>
      </c>
      <c r="T15" s="95">
        <v>145470</v>
      </c>
      <c r="U15" s="34" t="s">
        <v>78</v>
      </c>
      <c r="V15" s="95" t="s">
        <v>78</v>
      </c>
      <c r="W15" s="34">
        <v>1025300</v>
      </c>
      <c r="X15" s="95">
        <v>145470</v>
      </c>
      <c r="Y15" s="34" t="s">
        <v>78</v>
      </c>
      <c r="Z15" s="95" t="s">
        <v>78</v>
      </c>
      <c r="AA15" s="34">
        <v>1025300</v>
      </c>
      <c r="AB15" s="95">
        <v>145470</v>
      </c>
      <c r="AC15" s="98" t="s">
        <v>78</v>
      </c>
      <c r="AD15" s="99" t="s">
        <v>78</v>
      </c>
      <c r="AE15" s="98">
        <v>1025300</v>
      </c>
      <c r="AF15" s="99">
        <v>145470</v>
      </c>
      <c r="AG15" s="98" t="s">
        <v>78</v>
      </c>
      <c r="AH15" s="99" t="s">
        <v>78</v>
      </c>
      <c r="AI15" s="98">
        <v>1025300</v>
      </c>
      <c r="AJ15" s="130"/>
      <c r="AK15" s="131"/>
      <c r="AL15" s="129"/>
      <c r="AM15" s="123"/>
      <c r="AN15" s="124"/>
      <c r="AO15" s="126"/>
      <c r="AP15" s="125"/>
      <c r="AQ15" s="127"/>
      <c r="AR15" s="122"/>
      <c r="AS15" s="121"/>
      <c r="AT15" s="120"/>
      <c r="AU15" s="50"/>
      <c r="AV15" s="50"/>
      <c r="AW15" s="50"/>
      <c r="AX15" s="50"/>
      <c r="AY15" s="50"/>
      <c r="AZ15" s="50"/>
      <c r="BA15" s="50"/>
      <c r="BB15" s="50"/>
      <c r="BC15" s="50"/>
      <c r="BD15" s="50"/>
    </row>
    <row r="16" spans="1:56" s="33" customFormat="1" ht="52.5" customHeight="1">
      <c r="A16" s="128">
        <v>10</v>
      </c>
      <c r="B16" s="128" t="s">
        <v>926</v>
      </c>
      <c r="C16" s="90">
        <v>42432</v>
      </c>
      <c r="D16" s="128" t="s">
        <v>64</v>
      </c>
      <c r="E16" s="128" t="s">
        <v>66</v>
      </c>
      <c r="F16" s="91" t="s">
        <v>127</v>
      </c>
      <c r="G16" s="91" t="s">
        <v>994</v>
      </c>
      <c r="H16" s="92">
        <v>41243</v>
      </c>
      <c r="I16" s="91" t="s">
        <v>995</v>
      </c>
      <c r="J16" s="128" t="s">
        <v>63</v>
      </c>
      <c r="K16" s="93" t="s">
        <v>996</v>
      </c>
      <c r="L16" s="94" t="s">
        <v>76</v>
      </c>
      <c r="M16" s="95">
        <v>746740</v>
      </c>
      <c r="N16" s="96">
        <v>14462</v>
      </c>
      <c r="O16" s="97">
        <v>1662214.7</v>
      </c>
      <c r="P16" s="95">
        <v>58700</v>
      </c>
      <c r="Q16" s="34">
        <v>225</v>
      </c>
      <c r="R16" s="95" t="s">
        <v>78</v>
      </c>
      <c r="S16" s="34">
        <v>26750</v>
      </c>
      <c r="T16" s="95">
        <v>60900</v>
      </c>
      <c r="U16" s="34">
        <v>225</v>
      </c>
      <c r="V16" s="95" t="s">
        <v>78</v>
      </c>
      <c r="W16" s="34">
        <v>28470</v>
      </c>
      <c r="X16" s="95">
        <v>61550</v>
      </c>
      <c r="Y16" s="34">
        <v>4310</v>
      </c>
      <c r="Z16" s="95" t="s">
        <v>78</v>
      </c>
      <c r="AA16" s="34">
        <v>29490</v>
      </c>
      <c r="AB16" s="95">
        <v>63180</v>
      </c>
      <c r="AC16" s="98">
        <v>4340</v>
      </c>
      <c r="AD16" s="99" t="s">
        <v>78</v>
      </c>
      <c r="AE16" s="98">
        <v>31050</v>
      </c>
      <c r="AF16" s="99">
        <v>65400</v>
      </c>
      <c r="AG16" s="98">
        <v>4340</v>
      </c>
      <c r="AH16" s="99" t="s">
        <v>78</v>
      </c>
      <c r="AI16" s="98">
        <v>32660</v>
      </c>
      <c r="AJ16" s="130"/>
      <c r="AK16" s="131" t="s">
        <v>113</v>
      </c>
      <c r="AL16" s="129"/>
      <c r="AM16" s="123"/>
      <c r="AN16" s="124"/>
      <c r="AO16" s="126"/>
      <c r="AP16" s="125"/>
      <c r="AQ16" s="127"/>
      <c r="AR16" s="122"/>
      <c r="AS16" s="121"/>
      <c r="AT16" s="120"/>
      <c r="AU16" s="50"/>
      <c r="AV16" s="50"/>
      <c r="AW16" s="50"/>
      <c r="AX16" s="50"/>
      <c r="AY16" s="50"/>
      <c r="AZ16" s="50"/>
      <c r="BA16" s="50"/>
      <c r="BB16" s="50"/>
      <c r="BC16" s="50"/>
      <c r="BD16" s="50"/>
    </row>
    <row r="17" spans="1:56" s="33" customFormat="1" ht="52.5" customHeight="1">
      <c r="A17" s="128">
        <v>11</v>
      </c>
      <c r="B17" s="128" t="s">
        <v>932</v>
      </c>
      <c r="C17" s="90">
        <v>42439</v>
      </c>
      <c r="D17" s="128" t="s">
        <v>64</v>
      </c>
      <c r="E17" s="128" t="s">
        <v>66</v>
      </c>
      <c r="F17" s="91" t="s">
        <v>997</v>
      </c>
      <c r="G17" s="91" t="s">
        <v>998</v>
      </c>
      <c r="H17" s="92">
        <v>41563</v>
      </c>
      <c r="I17" s="91" t="s">
        <v>999</v>
      </c>
      <c r="J17" s="128" t="s">
        <v>1000</v>
      </c>
      <c r="K17" s="93" t="s">
        <v>1001</v>
      </c>
      <c r="L17" s="94" t="s">
        <v>124</v>
      </c>
      <c r="M17" s="95" t="s">
        <v>78</v>
      </c>
      <c r="N17" s="96">
        <v>29300000</v>
      </c>
      <c r="O17" s="97">
        <v>101334700000</v>
      </c>
      <c r="P17" s="95" t="s">
        <v>78</v>
      </c>
      <c r="Q17" s="34" t="s">
        <v>78</v>
      </c>
      <c r="R17" s="95" t="s">
        <v>78</v>
      </c>
      <c r="S17" s="34">
        <v>43863600000</v>
      </c>
      <c r="T17" s="95" t="s">
        <v>78</v>
      </c>
      <c r="U17" s="34" t="s">
        <v>78</v>
      </c>
      <c r="V17" s="95" t="s">
        <v>78</v>
      </c>
      <c r="W17" s="34">
        <v>14354400000</v>
      </c>
      <c r="X17" s="95" t="s">
        <v>78</v>
      </c>
      <c r="Y17" s="34" t="s">
        <v>78</v>
      </c>
      <c r="Z17" s="95" t="s">
        <v>78</v>
      </c>
      <c r="AA17" s="34">
        <v>2887200000</v>
      </c>
      <c r="AB17" s="95">
        <v>10300000</v>
      </c>
      <c r="AC17" s="98" t="s">
        <v>78</v>
      </c>
      <c r="AD17" s="99" t="s">
        <v>78</v>
      </c>
      <c r="AE17" s="98">
        <v>82300000</v>
      </c>
      <c r="AF17" s="99" t="s">
        <v>78</v>
      </c>
      <c r="AG17" s="98">
        <v>9500000</v>
      </c>
      <c r="AH17" s="99" t="s">
        <v>78</v>
      </c>
      <c r="AI17" s="98">
        <v>64200000</v>
      </c>
      <c r="AJ17" s="130"/>
      <c r="AK17" s="131"/>
      <c r="AL17" s="129"/>
      <c r="AM17" s="123" t="s">
        <v>113</v>
      </c>
      <c r="AN17" s="124"/>
      <c r="AO17" s="126"/>
      <c r="AP17" s="125" t="s">
        <v>113</v>
      </c>
      <c r="AQ17" s="127" t="s">
        <v>113</v>
      </c>
      <c r="AR17" s="122"/>
      <c r="AS17" s="121"/>
      <c r="AT17" s="120"/>
      <c r="AU17" s="50"/>
      <c r="AV17" s="50"/>
      <c r="AW17" s="50"/>
      <c r="AX17" s="50"/>
      <c r="AY17" s="50"/>
      <c r="AZ17" s="50"/>
      <c r="BA17" s="50"/>
      <c r="BB17" s="50"/>
      <c r="BC17" s="50"/>
      <c r="BD17" s="50"/>
    </row>
    <row r="18" spans="1:56" s="33" customFormat="1" ht="52.5" customHeight="1">
      <c r="A18" s="128">
        <v>12</v>
      </c>
      <c r="B18" s="128" t="s">
        <v>932</v>
      </c>
      <c r="C18" s="90">
        <v>42439</v>
      </c>
      <c r="D18" s="128" t="s">
        <v>64</v>
      </c>
      <c r="E18" s="128" t="s">
        <v>66</v>
      </c>
      <c r="F18" s="91" t="s">
        <v>1002</v>
      </c>
      <c r="G18" s="91" t="s">
        <v>998</v>
      </c>
      <c r="H18" s="92">
        <v>41563</v>
      </c>
      <c r="I18" s="91" t="s">
        <v>999</v>
      </c>
      <c r="J18" s="128" t="s">
        <v>108</v>
      </c>
      <c r="K18" s="93" t="s">
        <v>1001</v>
      </c>
      <c r="L18" s="94" t="s">
        <v>124</v>
      </c>
      <c r="M18" s="95" t="s">
        <v>78</v>
      </c>
      <c r="N18" s="96">
        <v>48400000</v>
      </c>
      <c r="O18" s="97">
        <v>3800000</v>
      </c>
      <c r="P18" s="95" t="s">
        <v>78</v>
      </c>
      <c r="Q18" s="34" t="s">
        <v>78</v>
      </c>
      <c r="R18" s="95" t="s">
        <v>78</v>
      </c>
      <c r="S18" s="34" t="s">
        <v>78</v>
      </c>
      <c r="T18" s="95" t="s">
        <v>78</v>
      </c>
      <c r="U18" s="34" t="s">
        <v>78</v>
      </c>
      <c r="V18" s="95" t="s">
        <v>78</v>
      </c>
      <c r="W18" s="34" t="s">
        <v>78</v>
      </c>
      <c r="X18" s="95" t="s">
        <v>78</v>
      </c>
      <c r="Y18" s="34" t="s">
        <v>78</v>
      </c>
      <c r="Z18" s="95" t="s">
        <v>78</v>
      </c>
      <c r="AA18" s="34" t="s">
        <v>78</v>
      </c>
      <c r="AB18" s="95" t="s">
        <v>78</v>
      </c>
      <c r="AC18" s="98">
        <v>23400000</v>
      </c>
      <c r="AD18" s="99" t="s">
        <v>78</v>
      </c>
      <c r="AE18" s="98">
        <v>1800000</v>
      </c>
      <c r="AF18" s="99" t="s">
        <v>78</v>
      </c>
      <c r="AG18" s="98">
        <v>25000000</v>
      </c>
      <c r="AH18" s="99" t="s">
        <v>78</v>
      </c>
      <c r="AI18" s="98">
        <v>2000000</v>
      </c>
      <c r="AJ18" s="130" t="s">
        <v>113</v>
      </c>
      <c r="AK18" s="131" t="s">
        <v>113</v>
      </c>
      <c r="AL18" s="129"/>
      <c r="AM18" s="123"/>
      <c r="AN18" s="124"/>
      <c r="AO18" s="126" t="s">
        <v>113</v>
      </c>
      <c r="AP18" s="125"/>
      <c r="AQ18" s="127"/>
      <c r="AR18" s="122"/>
      <c r="AS18" s="121"/>
      <c r="AT18" s="120"/>
      <c r="AU18" s="50"/>
      <c r="AV18" s="50"/>
      <c r="AW18" s="50"/>
      <c r="AX18" s="50"/>
      <c r="AY18" s="50"/>
      <c r="AZ18" s="50"/>
      <c r="BA18" s="50"/>
      <c r="BB18" s="50"/>
      <c r="BC18" s="50"/>
      <c r="BD18" s="50"/>
    </row>
    <row r="19" spans="1:56" s="33" customFormat="1" ht="52.5" customHeight="1">
      <c r="A19" s="128">
        <v>13</v>
      </c>
      <c r="B19" s="128" t="s">
        <v>942</v>
      </c>
      <c r="C19" s="90">
        <v>42439</v>
      </c>
      <c r="D19" s="128" t="s">
        <v>64</v>
      </c>
      <c r="E19" s="128" t="s">
        <v>66</v>
      </c>
      <c r="F19" s="91" t="s">
        <v>1003</v>
      </c>
      <c r="G19" s="91" t="s">
        <v>1004</v>
      </c>
      <c r="H19" s="92">
        <v>41361</v>
      </c>
      <c r="I19" s="91" t="s">
        <v>1005</v>
      </c>
      <c r="J19" s="128" t="s">
        <v>945</v>
      </c>
      <c r="K19" s="93" t="s">
        <v>1006</v>
      </c>
      <c r="L19" s="94" t="s">
        <v>130</v>
      </c>
      <c r="M19" s="95" t="s">
        <v>78</v>
      </c>
      <c r="N19" s="96">
        <v>92.528199999999998</v>
      </c>
      <c r="O19" s="97">
        <v>13200.3</v>
      </c>
      <c r="P19" s="95" t="s">
        <v>78</v>
      </c>
      <c r="Q19" s="34">
        <v>10.1645</v>
      </c>
      <c r="R19" s="95" t="s">
        <v>78</v>
      </c>
      <c r="S19" s="34">
        <v>1529</v>
      </c>
      <c r="T19" s="95" t="s">
        <v>78</v>
      </c>
      <c r="U19" s="34">
        <v>10</v>
      </c>
      <c r="V19" s="95" t="s">
        <v>78</v>
      </c>
      <c r="W19" s="34">
        <v>1788</v>
      </c>
      <c r="X19" s="95" t="s">
        <v>78</v>
      </c>
      <c r="Y19" s="34">
        <v>14.6</v>
      </c>
      <c r="Z19" s="95" t="s">
        <v>78</v>
      </c>
      <c r="AA19" s="34">
        <v>2092</v>
      </c>
      <c r="AB19" s="95" t="s">
        <v>78</v>
      </c>
      <c r="AC19" s="98">
        <v>14.6</v>
      </c>
      <c r="AD19" s="99" t="s">
        <v>78</v>
      </c>
      <c r="AE19" s="98">
        <v>2447.6</v>
      </c>
      <c r="AF19" s="99" t="s">
        <v>78</v>
      </c>
      <c r="AG19" s="98">
        <v>14.6</v>
      </c>
      <c r="AH19" s="99" t="s">
        <v>78</v>
      </c>
      <c r="AI19" s="98">
        <v>2863.7</v>
      </c>
      <c r="AJ19" s="130" t="s">
        <v>113</v>
      </c>
      <c r="AK19" s="131"/>
      <c r="AL19" s="129"/>
      <c r="AM19" s="123"/>
      <c r="AN19" s="124"/>
      <c r="AO19" s="126"/>
      <c r="AP19" s="125"/>
      <c r="AQ19" s="127"/>
      <c r="AR19" s="122"/>
      <c r="AS19" s="121"/>
      <c r="AT19" s="120"/>
      <c r="AU19" s="50"/>
      <c r="AV19" s="50"/>
      <c r="AW19" s="50"/>
      <c r="AX19" s="50"/>
      <c r="AY19" s="50"/>
      <c r="AZ19" s="50"/>
      <c r="BA19" s="50"/>
      <c r="BB19" s="50"/>
      <c r="BC19" s="50"/>
      <c r="BD19" s="50"/>
    </row>
    <row r="20" spans="1:56" s="33" customFormat="1" ht="52.5" customHeight="1">
      <c r="A20" s="128">
        <v>14</v>
      </c>
      <c r="B20" s="128" t="s">
        <v>954</v>
      </c>
      <c r="C20" s="90">
        <v>42445</v>
      </c>
      <c r="D20" s="128" t="s">
        <v>85</v>
      </c>
      <c r="E20" s="128" t="s">
        <v>66</v>
      </c>
      <c r="F20" s="91" t="s">
        <v>1007</v>
      </c>
      <c r="G20" s="91" t="s">
        <v>1008</v>
      </c>
      <c r="H20" s="92">
        <v>41528</v>
      </c>
      <c r="I20" s="91" t="s">
        <v>1009</v>
      </c>
      <c r="J20" s="128" t="s">
        <v>1010</v>
      </c>
      <c r="K20" s="93" t="s">
        <v>1011</v>
      </c>
      <c r="L20" s="94" t="s">
        <v>76</v>
      </c>
      <c r="M20" s="95" t="s">
        <v>78</v>
      </c>
      <c r="N20" s="96">
        <v>77100</v>
      </c>
      <c r="O20" s="97" t="s">
        <v>78</v>
      </c>
      <c r="P20" s="95" t="s">
        <v>78</v>
      </c>
      <c r="Q20" s="34">
        <v>1420</v>
      </c>
      <c r="R20" s="95" t="s">
        <v>78</v>
      </c>
      <c r="S20" s="34" t="s">
        <v>78</v>
      </c>
      <c r="T20" s="95" t="s">
        <v>78</v>
      </c>
      <c r="U20" s="34">
        <v>1400</v>
      </c>
      <c r="V20" s="95" t="s">
        <v>78</v>
      </c>
      <c r="W20" s="34" t="s">
        <v>78</v>
      </c>
      <c r="X20" s="95" t="s">
        <v>78</v>
      </c>
      <c r="Y20" s="34">
        <v>72780</v>
      </c>
      <c r="Z20" s="95" t="s">
        <v>78</v>
      </c>
      <c r="AA20" s="34" t="s">
        <v>78</v>
      </c>
      <c r="AB20" s="95" t="s">
        <v>78</v>
      </c>
      <c r="AC20" s="98" t="s">
        <v>78</v>
      </c>
      <c r="AD20" s="99" t="s">
        <v>78</v>
      </c>
      <c r="AE20" s="98" t="s">
        <v>78</v>
      </c>
      <c r="AF20" s="99" t="s">
        <v>78</v>
      </c>
      <c r="AG20" s="98" t="s">
        <v>78</v>
      </c>
      <c r="AH20" s="99" t="s">
        <v>78</v>
      </c>
      <c r="AI20" s="98" t="s">
        <v>78</v>
      </c>
      <c r="AJ20" s="130" t="s">
        <v>113</v>
      </c>
      <c r="AK20" s="131"/>
      <c r="AL20" s="129"/>
      <c r="AM20" s="123" t="s">
        <v>113</v>
      </c>
      <c r="AN20" s="124"/>
      <c r="AO20" s="126"/>
      <c r="AP20" s="125"/>
      <c r="AQ20" s="127"/>
      <c r="AR20" s="122" t="s">
        <v>113</v>
      </c>
      <c r="AS20" s="121" t="s">
        <v>113</v>
      </c>
      <c r="AT20" s="120"/>
      <c r="AU20" s="50"/>
      <c r="AV20" s="50"/>
      <c r="AW20" s="50"/>
      <c r="AX20" s="50"/>
      <c r="AY20" s="50"/>
      <c r="AZ20" s="50"/>
      <c r="BA20" s="50"/>
      <c r="BB20" s="50"/>
      <c r="BC20" s="50"/>
      <c r="BD20" s="50"/>
    </row>
    <row r="21" spans="1:56" s="33" customFormat="1" ht="52.5" customHeight="1">
      <c r="A21" s="128">
        <v>15</v>
      </c>
      <c r="B21" s="128" t="s">
        <v>791</v>
      </c>
      <c r="C21" s="90">
        <v>42461</v>
      </c>
      <c r="D21" s="128" t="s">
        <v>64</v>
      </c>
      <c r="E21" s="128" t="s">
        <v>66</v>
      </c>
      <c r="F21" s="91" t="s">
        <v>1012</v>
      </c>
      <c r="G21" s="91" t="s">
        <v>1013</v>
      </c>
      <c r="H21" s="92">
        <v>42208</v>
      </c>
      <c r="I21" s="91" t="s">
        <v>1014</v>
      </c>
      <c r="J21" s="128" t="s">
        <v>118</v>
      </c>
      <c r="K21" s="93" t="s">
        <v>1015</v>
      </c>
      <c r="L21" s="94" t="s">
        <v>76</v>
      </c>
      <c r="M21" s="95">
        <v>755310</v>
      </c>
      <c r="N21" s="96">
        <v>327017</v>
      </c>
      <c r="O21" s="97">
        <v>66298900</v>
      </c>
      <c r="P21" s="95">
        <v>168800</v>
      </c>
      <c r="Q21" s="34">
        <v>10000</v>
      </c>
      <c r="R21" s="95" t="s">
        <v>78</v>
      </c>
      <c r="S21" s="34">
        <v>22797003</v>
      </c>
      <c r="T21" s="95">
        <v>212510</v>
      </c>
      <c r="U21" s="34">
        <v>10000</v>
      </c>
      <c r="V21" s="95" t="s">
        <v>78</v>
      </c>
      <c r="W21" s="34">
        <v>9832976</v>
      </c>
      <c r="X21" s="95" t="s">
        <v>78</v>
      </c>
      <c r="Y21" s="34">
        <v>100000</v>
      </c>
      <c r="Z21" s="95" t="s">
        <v>78</v>
      </c>
      <c r="AA21" s="34">
        <v>1811805</v>
      </c>
      <c r="AB21" s="95" t="s">
        <v>78</v>
      </c>
      <c r="AC21" s="98">
        <v>100000</v>
      </c>
      <c r="AD21" s="99" t="s">
        <v>78</v>
      </c>
      <c r="AE21" s="98">
        <v>414950</v>
      </c>
      <c r="AF21" s="99" t="s">
        <v>78</v>
      </c>
      <c r="AG21" s="98">
        <v>100000</v>
      </c>
      <c r="AH21" s="99" t="s">
        <v>78</v>
      </c>
      <c r="AI21" s="98">
        <v>389750</v>
      </c>
      <c r="AJ21" s="130" t="s">
        <v>113</v>
      </c>
      <c r="AK21" s="131"/>
      <c r="AL21" s="129"/>
      <c r="AM21" s="123"/>
      <c r="AN21" s="124"/>
      <c r="AO21" s="126"/>
      <c r="AP21" s="125"/>
      <c r="AQ21" s="127"/>
      <c r="AR21" s="122"/>
      <c r="AS21" s="121"/>
      <c r="AT21" s="120"/>
      <c r="AU21" s="50"/>
      <c r="AV21" s="50"/>
      <c r="AW21" s="50"/>
      <c r="AX21" s="50"/>
      <c r="AY21" s="50"/>
      <c r="AZ21" s="50"/>
      <c r="BA21" s="50"/>
      <c r="BB21" s="50"/>
      <c r="BC21" s="50"/>
      <c r="BD21" s="50"/>
    </row>
    <row r="22" spans="1:56" s="33" customFormat="1" ht="52.5" customHeight="1">
      <c r="A22" s="128">
        <v>16</v>
      </c>
      <c r="B22" s="128" t="s">
        <v>791</v>
      </c>
      <c r="C22" s="90">
        <v>42461</v>
      </c>
      <c r="D22" s="128" t="s">
        <v>64</v>
      </c>
      <c r="E22" s="128" t="s">
        <v>66</v>
      </c>
      <c r="F22" s="91" t="s">
        <v>1016</v>
      </c>
      <c r="G22" s="91" t="s">
        <v>1013</v>
      </c>
      <c r="H22" s="92">
        <v>42208</v>
      </c>
      <c r="I22" s="91" t="s">
        <v>1014</v>
      </c>
      <c r="J22" s="128" t="s">
        <v>118</v>
      </c>
      <c r="K22" s="93" t="s">
        <v>1015</v>
      </c>
      <c r="L22" s="94" t="s">
        <v>76</v>
      </c>
      <c r="M22" s="95">
        <v>68800</v>
      </c>
      <c r="N22" s="96">
        <v>204500</v>
      </c>
      <c r="O22" s="97" t="s">
        <v>78</v>
      </c>
      <c r="P22" s="95">
        <v>1500</v>
      </c>
      <c r="Q22" s="34">
        <v>13500</v>
      </c>
      <c r="R22" s="95" t="s">
        <v>78</v>
      </c>
      <c r="S22" s="34" t="s">
        <v>78</v>
      </c>
      <c r="T22" s="95">
        <v>1500</v>
      </c>
      <c r="U22" s="34">
        <v>13500</v>
      </c>
      <c r="V22" s="95" t="s">
        <v>78</v>
      </c>
      <c r="W22" s="34" t="s">
        <v>78</v>
      </c>
      <c r="X22" s="95">
        <v>20500</v>
      </c>
      <c r="Y22" s="34">
        <v>55300</v>
      </c>
      <c r="Z22" s="95" t="s">
        <v>78</v>
      </c>
      <c r="AA22" s="34" t="s">
        <v>78</v>
      </c>
      <c r="AB22" s="95">
        <v>20500</v>
      </c>
      <c r="AC22" s="98">
        <v>55300</v>
      </c>
      <c r="AD22" s="99" t="s">
        <v>78</v>
      </c>
      <c r="AE22" s="98" t="s">
        <v>78</v>
      </c>
      <c r="AF22" s="99">
        <v>20500</v>
      </c>
      <c r="AG22" s="98">
        <v>55300</v>
      </c>
      <c r="AH22" s="99" t="s">
        <v>78</v>
      </c>
      <c r="AI22" s="98" t="s">
        <v>78</v>
      </c>
      <c r="AJ22" s="130"/>
      <c r="AK22" s="131"/>
      <c r="AL22" s="129"/>
      <c r="AM22" s="123"/>
      <c r="AN22" s="124"/>
      <c r="AO22" s="126"/>
      <c r="AP22" s="125"/>
      <c r="AQ22" s="127"/>
      <c r="AR22" s="122"/>
      <c r="AS22" s="121"/>
      <c r="AT22" s="120" t="s">
        <v>113</v>
      </c>
      <c r="AU22" s="50"/>
      <c r="AV22" s="50"/>
      <c r="AW22" s="50"/>
      <c r="AX22" s="50"/>
      <c r="AY22" s="50"/>
      <c r="AZ22" s="50"/>
      <c r="BA22" s="50"/>
      <c r="BB22" s="50"/>
      <c r="BC22" s="50"/>
      <c r="BD22" s="50"/>
    </row>
    <row r="23" spans="1:56" s="33" customFormat="1" ht="52.5" customHeight="1">
      <c r="A23" s="128">
        <v>17</v>
      </c>
      <c r="B23" s="128" t="s">
        <v>147</v>
      </c>
      <c r="C23" s="90">
        <v>42468</v>
      </c>
      <c r="D23" s="128" t="s">
        <v>64</v>
      </c>
      <c r="E23" s="128" t="s">
        <v>66</v>
      </c>
      <c r="F23" s="91" t="s">
        <v>168</v>
      </c>
      <c r="G23" s="91" t="s">
        <v>169</v>
      </c>
      <c r="H23" s="92">
        <v>41898</v>
      </c>
      <c r="I23" s="91" t="s">
        <v>170</v>
      </c>
      <c r="J23" s="128" t="s">
        <v>118</v>
      </c>
      <c r="K23" s="93" t="s">
        <v>171</v>
      </c>
      <c r="L23" s="94" t="s">
        <v>76</v>
      </c>
      <c r="M23" s="95" t="s">
        <v>78</v>
      </c>
      <c r="N23" s="96">
        <v>111377.8</v>
      </c>
      <c r="O23" s="97">
        <v>46796.800000000003</v>
      </c>
      <c r="P23" s="95" t="s">
        <v>78</v>
      </c>
      <c r="Q23" s="34">
        <v>1184</v>
      </c>
      <c r="R23" s="95" t="s">
        <v>78</v>
      </c>
      <c r="S23" s="34">
        <v>300.8</v>
      </c>
      <c r="T23" s="95" t="s">
        <v>78</v>
      </c>
      <c r="U23" s="34">
        <v>1023.8</v>
      </c>
      <c r="V23" s="95" t="s">
        <v>78</v>
      </c>
      <c r="W23" s="34">
        <v>296</v>
      </c>
      <c r="X23" s="95" t="s">
        <v>78</v>
      </c>
      <c r="Y23" s="34">
        <v>36200</v>
      </c>
      <c r="Z23" s="95" t="s">
        <v>78</v>
      </c>
      <c r="AA23" s="34">
        <v>15400</v>
      </c>
      <c r="AB23" s="95" t="s">
        <v>78</v>
      </c>
      <c r="AC23" s="98">
        <v>36200</v>
      </c>
      <c r="AD23" s="99" t="s">
        <v>78</v>
      </c>
      <c r="AE23" s="98">
        <v>15400</v>
      </c>
      <c r="AF23" s="99" t="s">
        <v>78</v>
      </c>
      <c r="AG23" s="98">
        <v>36200</v>
      </c>
      <c r="AH23" s="99" t="s">
        <v>78</v>
      </c>
      <c r="AI23" s="98">
        <v>15400</v>
      </c>
      <c r="AJ23" s="130"/>
      <c r="AK23" s="131"/>
      <c r="AL23" s="129"/>
      <c r="AM23" s="123" t="s">
        <v>113</v>
      </c>
      <c r="AN23" s="124"/>
      <c r="AO23" s="126"/>
      <c r="AP23" s="125" t="s">
        <v>113</v>
      </c>
      <c r="AQ23" s="127" t="s">
        <v>113</v>
      </c>
      <c r="AR23" s="122"/>
      <c r="AS23" s="121"/>
      <c r="AT23" s="120"/>
      <c r="AU23" s="50"/>
      <c r="AV23" s="50"/>
      <c r="AW23" s="50"/>
      <c r="AX23" s="50"/>
      <c r="AY23" s="50"/>
      <c r="AZ23" s="50"/>
      <c r="BA23" s="50"/>
      <c r="BB23" s="50"/>
      <c r="BC23" s="50"/>
      <c r="BD23" s="50"/>
    </row>
    <row r="24" spans="1:56" s="33" customFormat="1" ht="52.5" customHeight="1">
      <c r="A24" s="128">
        <v>18</v>
      </c>
      <c r="B24" s="128" t="s">
        <v>147</v>
      </c>
      <c r="C24" s="90">
        <v>42468</v>
      </c>
      <c r="D24" s="128" t="s">
        <v>64</v>
      </c>
      <c r="E24" s="128" t="s">
        <v>66</v>
      </c>
      <c r="F24" s="91" t="s">
        <v>172</v>
      </c>
      <c r="G24" s="91" t="s">
        <v>169</v>
      </c>
      <c r="H24" s="92">
        <v>41898</v>
      </c>
      <c r="I24" s="91" t="s">
        <v>170</v>
      </c>
      <c r="J24" s="128" t="s">
        <v>118</v>
      </c>
      <c r="K24" s="93" t="s">
        <v>171</v>
      </c>
      <c r="L24" s="94" t="s">
        <v>76</v>
      </c>
      <c r="M24" s="95" t="s">
        <v>173</v>
      </c>
      <c r="N24" s="96">
        <v>422263.8</v>
      </c>
      <c r="O24" s="97" t="s">
        <v>174</v>
      </c>
      <c r="P24" s="95">
        <v>971800</v>
      </c>
      <c r="Q24" s="34">
        <v>6436</v>
      </c>
      <c r="R24" s="95" t="s">
        <v>78</v>
      </c>
      <c r="S24" s="34">
        <v>2500000</v>
      </c>
      <c r="T24" s="95">
        <v>442400</v>
      </c>
      <c r="U24" s="34">
        <v>7580</v>
      </c>
      <c r="V24" s="95" t="s">
        <v>78</v>
      </c>
      <c r="W24" s="34">
        <v>2500000</v>
      </c>
      <c r="X24" s="95">
        <v>832832.8</v>
      </c>
      <c r="Y24" s="34">
        <v>137052.1</v>
      </c>
      <c r="Z24" s="95" t="s">
        <v>78</v>
      </c>
      <c r="AA24" s="34">
        <v>4002732.8</v>
      </c>
      <c r="AB24" s="95">
        <v>861331</v>
      </c>
      <c r="AC24" s="98">
        <v>153531.29999999999</v>
      </c>
      <c r="AD24" s="99" t="s">
        <v>78</v>
      </c>
      <c r="AE24" s="98">
        <v>2503416</v>
      </c>
      <c r="AF24" s="99">
        <v>1002795</v>
      </c>
      <c r="AG24" s="98">
        <v>97499.199999999997</v>
      </c>
      <c r="AH24" s="99" t="s">
        <v>78</v>
      </c>
      <c r="AI24" s="98">
        <v>1500000</v>
      </c>
      <c r="AJ24" s="130"/>
      <c r="AK24" s="131"/>
      <c r="AL24" s="129" t="s">
        <v>113</v>
      </c>
      <c r="AM24" s="123"/>
      <c r="AN24" s="124"/>
      <c r="AO24" s="126"/>
      <c r="AP24" s="125"/>
      <c r="AQ24" s="127" t="s">
        <v>113</v>
      </c>
      <c r="AR24" s="122"/>
      <c r="AS24" s="121"/>
      <c r="AT24" s="120"/>
      <c r="AU24" s="50"/>
      <c r="AV24" s="50"/>
      <c r="AW24" s="50"/>
      <c r="AX24" s="50"/>
      <c r="AY24" s="50"/>
      <c r="AZ24" s="50"/>
      <c r="BA24" s="50"/>
      <c r="BB24" s="50"/>
      <c r="BC24" s="50"/>
      <c r="BD24" s="50"/>
    </row>
    <row r="25" spans="1:56" s="33" customFormat="1" ht="52.5" customHeight="1">
      <c r="A25" s="128">
        <v>19</v>
      </c>
      <c r="B25" s="128" t="s">
        <v>147</v>
      </c>
      <c r="C25" s="90">
        <v>42468</v>
      </c>
      <c r="D25" s="128" t="s">
        <v>64</v>
      </c>
      <c r="E25" s="128" t="s">
        <v>66</v>
      </c>
      <c r="F25" s="91" t="s">
        <v>175</v>
      </c>
      <c r="G25" s="91" t="s">
        <v>169</v>
      </c>
      <c r="H25" s="92">
        <v>41898</v>
      </c>
      <c r="I25" s="91" t="s">
        <v>170</v>
      </c>
      <c r="J25" s="128" t="s">
        <v>118</v>
      </c>
      <c r="K25" s="93" t="s">
        <v>171</v>
      </c>
      <c r="L25" s="94" t="s">
        <v>76</v>
      </c>
      <c r="M25" s="95">
        <v>331420</v>
      </c>
      <c r="N25" s="96">
        <f>181182+151060</f>
        <v>332242</v>
      </c>
      <c r="O25" s="97">
        <v>1500</v>
      </c>
      <c r="P25" s="95">
        <v>31486</v>
      </c>
      <c r="Q25" s="34">
        <v>972</v>
      </c>
      <c r="R25" s="95">
        <v>24557</v>
      </c>
      <c r="S25" s="34">
        <v>250</v>
      </c>
      <c r="T25" s="95">
        <v>34429</v>
      </c>
      <c r="U25" s="34">
        <v>1000</v>
      </c>
      <c r="V25" s="95">
        <v>25389</v>
      </c>
      <c r="W25" s="34">
        <v>250</v>
      </c>
      <c r="X25" s="95">
        <v>67999</v>
      </c>
      <c r="Y25" s="34">
        <v>48170</v>
      </c>
      <c r="Z25" s="95">
        <v>27489</v>
      </c>
      <c r="AA25" s="34">
        <v>250</v>
      </c>
      <c r="AB25" s="95">
        <v>65899</v>
      </c>
      <c r="AC25" s="98">
        <v>48370</v>
      </c>
      <c r="AD25" s="99">
        <v>25389</v>
      </c>
      <c r="AE25" s="98">
        <v>250</v>
      </c>
      <c r="AF25" s="99">
        <v>65899</v>
      </c>
      <c r="AG25" s="98">
        <v>48370</v>
      </c>
      <c r="AH25" s="99">
        <v>25389</v>
      </c>
      <c r="AI25" s="98">
        <v>250</v>
      </c>
      <c r="AJ25" s="130"/>
      <c r="AK25" s="131"/>
      <c r="AL25" s="129"/>
      <c r="AM25" s="123"/>
      <c r="AN25" s="124"/>
      <c r="AO25" s="126"/>
      <c r="AP25" s="125"/>
      <c r="AQ25" s="127"/>
      <c r="AR25" s="122"/>
      <c r="AS25" s="121"/>
      <c r="AT25" s="120"/>
      <c r="AU25" s="50"/>
      <c r="AV25" s="50"/>
      <c r="AW25" s="50"/>
      <c r="AX25" s="50"/>
      <c r="AY25" s="50"/>
      <c r="AZ25" s="50"/>
      <c r="BA25" s="50"/>
      <c r="BB25" s="50"/>
      <c r="BC25" s="50"/>
      <c r="BD25" s="50"/>
    </row>
    <row r="26" spans="1:56" s="33" customFormat="1" ht="52.5" customHeight="1">
      <c r="A26" s="128">
        <v>20</v>
      </c>
      <c r="B26" s="128" t="s">
        <v>147</v>
      </c>
      <c r="C26" s="90">
        <v>42468</v>
      </c>
      <c r="D26" s="128" t="s">
        <v>64</v>
      </c>
      <c r="E26" s="128" t="s">
        <v>66</v>
      </c>
      <c r="F26" s="91" t="s">
        <v>176</v>
      </c>
      <c r="G26" s="91" t="s">
        <v>169</v>
      </c>
      <c r="H26" s="92">
        <v>41898</v>
      </c>
      <c r="I26" s="91" t="s">
        <v>170</v>
      </c>
      <c r="J26" s="128" t="s">
        <v>118</v>
      </c>
      <c r="K26" s="93" t="s">
        <v>171</v>
      </c>
      <c r="L26" s="94" t="s">
        <v>76</v>
      </c>
      <c r="M26" s="95" t="s">
        <v>78</v>
      </c>
      <c r="N26" s="96">
        <v>66801</v>
      </c>
      <c r="O26" s="97">
        <v>9400</v>
      </c>
      <c r="P26" s="95" t="s">
        <v>78</v>
      </c>
      <c r="Q26" s="34">
        <v>440</v>
      </c>
      <c r="R26" s="95" t="s">
        <v>78</v>
      </c>
      <c r="S26" s="34">
        <v>1450</v>
      </c>
      <c r="T26" s="95" t="s">
        <v>78</v>
      </c>
      <c r="U26" s="34">
        <v>280</v>
      </c>
      <c r="V26" s="95" t="s">
        <v>78</v>
      </c>
      <c r="W26" s="34">
        <v>1450</v>
      </c>
      <c r="X26" s="95" t="s">
        <v>78</v>
      </c>
      <c r="Y26" s="34">
        <v>20910</v>
      </c>
      <c r="Z26" s="95" t="s">
        <v>78</v>
      </c>
      <c r="AA26" s="34">
        <v>2000</v>
      </c>
      <c r="AB26" s="95" t="s">
        <v>78</v>
      </c>
      <c r="AC26" s="98">
        <v>21110</v>
      </c>
      <c r="AD26" s="99" t="s">
        <v>78</v>
      </c>
      <c r="AE26" s="98">
        <v>2000</v>
      </c>
      <c r="AF26" s="99" t="s">
        <v>78</v>
      </c>
      <c r="AG26" s="98">
        <v>20381</v>
      </c>
      <c r="AH26" s="99" t="s">
        <v>78</v>
      </c>
      <c r="AI26" s="98">
        <v>2000</v>
      </c>
      <c r="AJ26" s="130"/>
      <c r="AK26" s="131"/>
      <c r="AL26" s="129"/>
      <c r="AM26" s="123"/>
      <c r="AN26" s="124"/>
      <c r="AO26" s="126"/>
      <c r="AP26" s="125"/>
      <c r="AQ26" s="127"/>
      <c r="AR26" s="122"/>
      <c r="AS26" s="121"/>
      <c r="AT26" s="120"/>
      <c r="AU26" s="50"/>
      <c r="AV26" s="50"/>
      <c r="AW26" s="50"/>
      <c r="AX26" s="50"/>
      <c r="AY26" s="50"/>
      <c r="AZ26" s="50"/>
      <c r="BA26" s="50"/>
      <c r="BB26" s="50"/>
      <c r="BC26" s="50"/>
      <c r="BD26" s="50"/>
    </row>
    <row r="27" spans="1:56" s="33" customFormat="1" ht="52.5" customHeight="1">
      <c r="A27" s="128">
        <v>21</v>
      </c>
      <c r="B27" s="128" t="s">
        <v>147</v>
      </c>
      <c r="C27" s="90">
        <v>42468</v>
      </c>
      <c r="D27" s="128" t="s">
        <v>64</v>
      </c>
      <c r="E27" s="128" t="s">
        <v>66</v>
      </c>
      <c r="F27" s="91" t="s">
        <v>177</v>
      </c>
      <c r="G27" s="91" t="s">
        <v>169</v>
      </c>
      <c r="H27" s="92">
        <v>41898</v>
      </c>
      <c r="I27" s="91" t="s">
        <v>170</v>
      </c>
      <c r="J27" s="128" t="s">
        <v>118</v>
      </c>
      <c r="K27" s="93" t="s">
        <v>171</v>
      </c>
      <c r="L27" s="94" t="s">
        <v>76</v>
      </c>
      <c r="M27" s="95" t="s">
        <v>78</v>
      </c>
      <c r="N27" s="96">
        <v>492139.3</v>
      </c>
      <c r="O27" s="97" t="s">
        <v>78</v>
      </c>
      <c r="P27" s="95" t="s">
        <v>78</v>
      </c>
      <c r="Q27" s="34">
        <v>156918.70000000001</v>
      </c>
      <c r="R27" s="95" t="s">
        <v>78</v>
      </c>
      <c r="S27" s="34" t="s">
        <v>78</v>
      </c>
      <c r="T27" s="95" t="s">
        <v>78</v>
      </c>
      <c r="U27" s="34">
        <v>156746.9</v>
      </c>
      <c r="V27" s="95" t="s">
        <v>78</v>
      </c>
      <c r="W27" s="34" t="s">
        <v>78</v>
      </c>
      <c r="X27" s="95" t="s">
        <v>78</v>
      </c>
      <c r="Y27" s="34" t="s">
        <v>78</v>
      </c>
      <c r="Z27" s="95" t="s">
        <v>78</v>
      </c>
      <c r="AA27" s="34" t="s">
        <v>78</v>
      </c>
      <c r="AB27" s="95" t="s">
        <v>78</v>
      </c>
      <c r="AC27" s="98" t="s">
        <v>78</v>
      </c>
      <c r="AD27" s="99" t="s">
        <v>78</v>
      </c>
      <c r="AE27" s="98" t="s">
        <v>78</v>
      </c>
      <c r="AF27" s="99" t="s">
        <v>78</v>
      </c>
      <c r="AG27" s="98" t="s">
        <v>78</v>
      </c>
      <c r="AH27" s="99" t="s">
        <v>78</v>
      </c>
      <c r="AI27" s="98" t="s">
        <v>78</v>
      </c>
      <c r="AJ27" s="130"/>
      <c r="AK27" s="131"/>
      <c r="AL27" s="129"/>
      <c r="AM27" s="123"/>
      <c r="AN27" s="124"/>
      <c r="AO27" s="126"/>
      <c r="AP27" s="125"/>
      <c r="AQ27" s="127"/>
      <c r="AR27" s="122"/>
      <c r="AS27" s="121"/>
      <c r="AT27" s="120"/>
      <c r="AU27" s="50"/>
      <c r="AV27" s="50"/>
      <c r="AW27" s="50"/>
      <c r="AX27" s="50"/>
      <c r="AY27" s="50"/>
      <c r="AZ27" s="50"/>
      <c r="BA27" s="50"/>
      <c r="BB27" s="50"/>
      <c r="BC27" s="50"/>
      <c r="BD27" s="50"/>
    </row>
    <row r="28" spans="1:56" s="33" customFormat="1" ht="52.5" customHeight="1">
      <c r="A28" s="128">
        <v>22</v>
      </c>
      <c r="B28" s="128" t="s">
        <v>148</v>
      </c>
      <c r="C28" s="90">
        <v>42471</v>
      </c>
      <c r="D28" s="128" t="s">
        <v>64</v>
      </c>
      <c r="E28" s="128" t="s">
        <v>66</v>
      </c>
      <c r="F28" s="91" t="s">
        <v>178</v>
      </c>
      <c r="G28" s="91" t="s">
        <v>179</v>
      </c>
      <c r="H28" s="92">
        <v>41576</v>
      </c>
      <c r="I28" s="91" t="s">
        <v>180</v>
      </c>
      <c r="J28" s="128" t="s">
        <v>56</v>
      </c>
      <c r="K28" s="93" t="s">
        <v>181</v>
      </c>
      <c r="L28" s="94" t="s">
        <v>76</v>
      </c>
      <c r="M28" s="95" t="s">
        <v>78</v>
      </c>
      <c r="N28" s="96">
        <v>403000</v>
      </c>
      <c r="O28" s="97">
        <v>8790000</v>
      </c>
      <c r="P28" s="95" t="s">
        <v>78</v>
      </c>
      <c r="Q28" s="34" t="s">
        <v>78</v>
      </c>
      <c r="R28" s="95" t="s">
        <v>78</v>
      </c>
      <c r="S28" s="34">
        <v>140000</v>
      </c>
      <c r="T28" s="95" t="s">
        <v>78</v>
      </c>
      <c r="U28" s="34" t="s">
        <v>78</v>
      </c>
      <c r="V28" s="95" t="s">
        <v>78</v>
      </c>
      <c r="W28" s="34">
        <v>1100000</v>
      </c>
      <c r="X28" s="95" t="s">
        <v>78</v>
      </c>
      <c r="Y28" s="34" t="s">
        <v>78</v>
      </c>
      <c r="Z28" s="95" t="s">
        <v>78</v>
      </c>
      <c r="AA28" s="34">
        <v>3500000</v>
      </c>
      <c r="AB28" s="95" t="s">
        <v>78</v>
      </c>
      <c r="AC28" s="98">
        <v>201500</v>
      </c>
      <c r="AD28" s="99" t="s">
        <v>78</v>
      </c>
      <c r="AE28" s="98">
        <v>3860000</v>
      </c>
      <c r="AF28" s="99" t="s">
        <v>78</v>
      </c>
      <c r="AG28" s="98">
        <v>201500</v>
      </c>
      <c r="AH28" s="99" t="s">
        <v>78</v>
      </c>
      <c r="AI28" s="98">
        <v>190000</v>
      </c>
      <c r="AJ28" s="130"/>
      <c r="AK28" s="131"/>
      <c r="AL28" s="129"/>
      <c r="AM28" s="123" t="s">
        <v>113</v>
      </c>
      <c r="AN28" s="124"/>
      <c r="AO28" s="126"/>
      <c r="AP28" s="125"/>
      <c r="AQ28" s="127" t="s">
        <v>113</v>
      </c>
      <c r="AR28" s="122"/>
      <c r="AS28" s="121"/>
      <c r="AT28" s="120"/>
      <c r="AU28" s="50"/>
      <c r="AV28" s="50"/>
      <c r="AW28" s="50"/>
      <c r="AX28" s="50"/>
      <c r="AY28" s="50"/>
      <c r="AZ28" s="50"/>
      <c r="BA28" s="50"/>
      <c r="BB28" s="50"/>
      <c r="BC28" s="50"/>
      <c r="BD28" s="50"/>
    </row>
    <row r="29" spans="1:56" s="33" customFormat="1" ht="52.5" customHeight="1">
      <c r="A29" s="128">
        <v>23</v>
      </c>
      <c r="B29" s="128" t="s">
        <v>148</v>
      </c>
      <c r="C29" s="90">
        <v>42471</v>
      </c>
      <c r="D29" s="128" t="s">
        <v>64</v>
      </c>
      <c r="E29" s="128" t="s">
        <v>66</v>
      </c>
      <c r="F29" s="91" t="s">
        <v>182</v>
      </c>
      <c r="G29" s="91" t="s">
        <v>179</v>
      </c>
      <c r="H29" s="92">
        <v>41576</v>
      </c>
      <c r="I29" s="91" t="s">
        <v>180</v>
      </c>
      <c r="J29" s="128" t="s">
        <v>108</v>
      </c>
      <c r="K29" s="93" t="s">
        <v>181</v>
      </c>
      <c r="L29" s="94" t="s">
        <v>76</v>
      </c>
      <c r="M29" s="95" t="s">
        <v>78</v>
      </c>
      <c r="N29" s="96">
        <v>12000</v>
      </c>
      <c r="O29" s="97">
        <v>24000</v>
      </c>
      <c r="P29" s="95" t="s">
        <v>78</v>
      </c>
      <c r="Q29" s="34" t="s">
        <v>78</v>
      </c>
      <c r="R29" s="95" t="s">
        <v>78</v>
      </c>
      <c r="S29" s="34" t="s">
        <v>78</v>
      </c>
      <c r="T29" s="95" t="s">
        <v>78</v>
      </c>
      <c r="U29" s="34" t="s">
        <v>78</v>
      </c>
      <c r="V29" s="95" t="s">
        <v>78</v>
      </c>
      <c r="W29" s="34" t="s">
        <v>78</v>
      </c>
      <c r="X29" s="95" t="s">
        <v>78</v>
      </c>
      <c r="Y29" s="34" t="s">
        <v>78</v>
      </c>
      <c r="Z29" s="95" t="s">
        <v>78</v>
      </c>
      <c r="AA29" s="34" t="s">
        <v>78</v>
      </c>
      <c r="AB29" s="95" t="s">
        <v>78</v>
      </c>
      <c r="AC29" s="98">
        <v>5000</v>
      </c>
      <c r="AD29" s="99" t="s">
        <v>78</v>
      </c>
      <c r="AE29" s="98">
        <v>10000</v>
      </c>
      <c r="AF29" s="99" t="s">
        <v>78</v>
      </c>
      <c r="AG29" s="98">
        <v>5000</v>
      </c>
      <c r="AH29" s="99" t="s">
        <v>78</v>
      </c>
      <c r="AI29" s="98">
        <v>10000</v>
      </c>
      <c r="AJ29" s="130"/>
      <c r="AK29" s="131"/>
      <c r="AL29" s="129" t="s">
        <v>113</v>
      </c>
      <c r="AM29" s="123"/>
      <c r="AN29" s="124"/>
      <c r="AO29" s="126"/>
      <c r="AP29" s="125"/>
      <c r="AQ29" s="127"/>
      <c r="AR29" s="122"/>
      <c r="AS29" s="121"/>
      <c r="AT29" s="120"/>
      <c r="AU29" s="50"/>
      <c r="AV29" s="50"/>
      <c r="AW29" s="50"/>
      <c r="AX29" s="50"/>
      <c r="AY29" s="50"/>
      <c r="AZ29" s="50"/>
      <c r="BA29" s="50"/>
      <c r="BB29" s="50"/>
      <c r="BC29" s="50"/>
      <c r="BD29" s="50"/>
    </row>
    <row r="30" spans="1:56" s="33" customFormat="1" ht="52.5" customHeight="1">
      <c r="A30" s="128">
        <v>24</v>
      </c>
      <c r="B30" s="128" t="s">
        <v>148</v>
      </c>
      <c r="C30" s="90">
        <v>42471</v>
      </c>
      <c r="D30" s="128" t="s">
        <v>64</v>
      </c>
      <c r="E30" s="128" t="s">
        <v>66</v>
      </c>
      <c r="F30" s="91" t="s">
        <v>183</v>
      </c>
      <c r="G30" s="91" t="s">
        <v>179</v>
      </c>
      <c r="H30" s="92">
        <v>41576</v>
      </c>
      <c r="I30" s="91" t="s">
        <v>180</v>
      </c>
      <c r="J30" s="128" t="s">
        <v>56</v>
      </c>
      <c r="K30" s="93" t="s">
        <v>181</v>
      </c>
      <c r="L30" s="94" t="s">
        <v>76</v>
      </c>
      <c r="M30" s="95" t="s">
        <v>78</v>
      </c>
      <c r="N30" s="96">
        <v>9000</v>
      </c>
      <c r="O30" s="97" t="s">
        <v>78</v>
      </c>
      <c r="P30" s="95" t="s">
        <v>78</v>
      </c>
      <c r="Q30" s="34" t="s">
        <v>78</v>
      </c>
      <c r="R30" s="95" t="s">
        <v>78</v>
      </c>
      <c r="S30" s="34" t="s">
        <v>78</v>
      </c>
      <c r="T30" s="95" t="s">
        <v>78</v>
      </c>
      <c r="U30" s="34" t="s">
        <v>78</v>
      </c>
      <c r="V30" s="95" t="s">
        <v>78</v>
      </c>
      <c r="W30" s="34" t="s">
        <v>78</v>
      </c>
      <c r="X30" s="95" t="s">
        <v>78</v>
      </c>
      <c r="Y30" s="34">
        <v>3000</v>
      </c>
      <c r="Z30" s="95" t="s">
        <v>78</v>
      </c>
      <c r="AA30" s="34" t="s">
        <v>78</v>
      </c>
      <c r="AB30" s="95" t="s">
        <v>78</v>
      </c>
      <c r="AC30" s="98">
        <v>3000</v>
      </c>
      <c r="AD30" s="99" t="s">
        <v>78</v>
      </c>
      <c r="AE30" s="98" t="s">
        <v>78</v>
      </c>
      <c r="AF30" s="99" t="s">
        <v>78</v>
      </c>
      <c r="AG30" s="98">
        <v>3000</v>
      </c>
      <c r="AH30" s="99" t="s">
        <v>78</v>
      </c>
      <c r="AI30" s="98" t="s">
        <v>78</v>
      </c>
      <c r="AJ30" s="130"/>
      <c r="AK30" s="131"/>
      <c r="AL30" s="129"/>
      <c r="AM30" s="123"/>
      <c r="AN30" s="124"/>
      <c r="AO30" s="126"/>
      <c r="AP30" s="125"/>
      <c r="AQ30" s="127"/>
      <c r="AR30" s="122"/>
      <c r="AS30" s="121"/>
      <c r="AT30" s="120"/>
      <c r="AU30" s="50"/>
      <c r="AV30" s="50"/>
      <c r="AW30" s="50"/>
      <c r="AX30" s="50"/>
      <c r="AY30" s="50"/>
      <c r="AZ30" s="50"/>
      <c r="BA30" s="50"/>
      <c r="BB30" s="50"/>
      <c r="BC30" s="50"/>
      <c r="BD30" s="50"/>
    </row>
    <row r="31" spans="1:56" s="33" customFormat="1" ht="52.5" customHeight="1">
      <c r="A31" s="128">
        <v>25</v>
      </c>
      <c r="B31" s="128" t="s">
        <v>151</v>
      </c>
      <c r="C31" s="90">
        <v>42471</v>
      </c>
      <c r="D31" s="128" t="s">
        <v>64</v>
      </c>
      <c r="E31" s="128" t="s">
        <v>66</v>
      </c>
      <c r="F31" s="91" t="s">
        <v>184</v>
      </c>
      <c r="G31" s="91" t="s">
        <v>185</v>
      </c>
      <c r="H31" s="92">
        <v>41571</v>
      </c>
      <c r="I31" s="91" t="s">
        <v>186</v>
      </c>
      <c r="J31" s="128" t="s">
        <v>108</v>
      </c>
      <c r="K31" s="93" t="s">
        <v>187</v>
      </c>
      <c r="L31" s="94" t="s">
        <v>76</v>
      </c>
      <c r="M31" s="95" t="s">
        <v>78</v>
      </c>
      <c r="N31" s="96">
        <v>275157.22200000001</v>
      </c>
      <c r="O31" s="97" t="s">
        <v>78</v>
      </c>
      <c r="P31" s="95" t="s">
        <v>78</v>
      </c>
      <c r="Q31" s="34">
        <v>650</v>
      </c>
      <c r="R31" s="95" t="s">
        <v>78</v>
      </c>
      <c r="S31" s="34" t="s">
        <v>78</v>
      </c>
      <c r="T31" s="95" t="s">
        <v>78</v>
      </c>
      <c r="U31" s="34">
        <v>232.22200000000001</v>
      </c>
      <c r="V31" s="95" t="s">
        <v>78</v>
      </c>
      <c r="W31" s="34" t="s">
        <v>78</v>
      </c>
      <c r="X31" s="95" t="s">
        <v>78</v>
      </c>
      <c r="Y31" s="34">
        <v>85190</v>
      </c>
      <c r="Z31" s="95" t="s">
        <v>78</v>
      </c>
      <c r="AA31" s="34" t="s">
        <v>78</v>
      </c>
      <c r="AB31" s="95" t="s">
        <v>78</v>
      </c>
      <c r="AC31" s="98">
        <v>91230</v>
      </c>
      <c r="AD31" s="99" t="s">
        <v>78</v>
      </c>
      <c r="AE31" s="98" t="s">
        <v>78</v>
      </c>
      <c r="AF31" s="99" t="s">
        <v>78</v>
      </c>
      <c r="AG31" s="98">
        <v>96820</v>
      </c>
      <c r="AH31" s="99" t="s">
        <v>78</v>
      </c>
      <c r="AI31" s="98" t="s">
        <v>78</v>
      </c>
      <c r="AJ31" s="130" t="s">
        <v>113</v>
      </c>
      <c r="AK31" s="131" t="s">
        <v>113</v>
      </c>
      <c r="AL31" s="129"/>
      <c r="AM31" s="123" t="s">
        <v>113</v>
      </c>
      <c r="AN31" s="124"/>
      <c r="AO31" s="126"/>
      <c r="AP31" s="125"/>
      <c r="AQ31" s="127"/>
      <c r="AR31" s="122"/>
      <c r="AS31" s="121"/>
      <c r="AT31" s="120"/>
      <c r="AU31" s="50"/>
      <c r="AV31" s="50"/>
      <c r="AW31" s="50"/>
      <c r="AX31" s="50"/>
      <c r="AY31" s="50"/>
      <c r="AZ31" s="50"/>
      <c r="BA31" s="50"/>
      <c r="BB31" s="50"/>
      <c r="BC31" s="50"/>
      <c r="BD31" s="50"/>
    </row>
    <row r="32" spans="1:56" s="33" customFormat="1" ht="52.5" customHeight="1">
      <c r="A32" s="128">
        <v>26</v>
      </c>
      <c r="B32" s="128" t="s">
        <v>151</v>
      </c>
      <c r="C32" s="90">
        <v>42471</v>
      </c>
      <c r="D32" s="128" t="s">
        <v>64</v>
      </c>
      <c r="E32" s="128" t="s">
        <v>66</v>
      </c>
      <c r="F32" s="91" t="s">
        <v>188</v>
      </c>
      <c r="G32" s="91" t="s">
        <v>185</v>
      </c>
      <c r="H32" s="92">
        <v>41571</v>
      </c>
      <c r="I32" s="91" t="s">
        <v>186</v>
      </c>
      <c r="J32" s="128" t="s">
        <v>108</v>
      </c>
      <c r="K32" s="93" t="s">
        <v>187</v>
      </c>
      <c r="L32" s="94" t="s">
        <v>76</v>
      </c>
      <c r="M32" s="95" t="s">
        <v>78</v>
      </c>
      <c r="N32" s="96">
        <v>41400</v>
      </c>
      <c r="O32" s="97" t="s">
        <v>78</v>
      </c>
      <c r="P32" s="95" t="s">
        <v>78</v>
      </c>
      <c r="Q32" s="34" t="s">
        <v>78</v>
      </c>
      <c r="R32" s="95" t="s">
        <v>78</v>
      </c>
      <c r="S32" s="34" t="s">
        <v>78</v>
      </c>
      <c r="T32" s="95" t="s">
        <v>78</v>
      </c>
      <c r="U32" s="34" t="s">
        <v>78</v>
      </c>
      <c r="V32" s="95" t="s">
        <v>78</v>
      </c>
      <c r="W32" s="34" t="s">
        <v>78</v>
      </c>
      <c r="X32" s="95" t="s">
        <v>78</v>
      </c>
      <c r="Y32" s="34">
        <v>12000</v>
      </c>
      <c r="Z32" s="95" t="s">
        <v>78</v>
      </c>
      <c r="AA32" s="34" t="s">
        <v>78</v>
      </c>
      <c r="AB32" s="95" t="s">
        <v>78</v>
      </c>
      <c r="AC32" s="98">
        <v>13400</v>
      </c>
      <c r="AD32" s="99" t="s">
        <v>78</v>
      </c>
      <c r="AE32" s="98" t="s">
        <v>78</v>
      </c>
      <c r="AF32" s="99" t="s">
        <v>78</v>
      </c>
      <c r="AG32" s="98">
        <v>16000</v>
      </c>
      <c r="AH32" s="99" t="s">
        <v>78</v>
      </c>
      <c r="AI32" s="98" t="s">
        <v>78</v>
      </c>
      <c r="AJ32" s="130" t="s">
        <v>113</v>
      </c>
      <c r="AK32" s="131"/>
      <c r="AL32" s="129"/>
      <c r="AM32" s="123"/>
      <c r="AN32" s="124"/>
      <c r="AO32" s="126"/>
      <c r="AP32" s="125"/>
      <c r="AQ32" s="127"/>
      <c r="AR32" s="122"/>
      <c r="AS32" s="121"/>
      <c r="AT32" s="120"/>
      <c r="AU32" s="50"/>
      <c r="AV32" s="50"/>
      <c r="AW32" s="50"/>
      <c r="AX32" s="50"/>
      <c r="AY32" s="50"/>
      <c r="AZ32" s="50"/>
      <c r="BA32" s="50"/>
      <c r="BB32" s="50"/>
      <c r="BC32" s="50"/>
      <c r="BD32" s="50"/>
    </row>
    <row r="33" spans="1:56" s="33" customFormat="1" ht="52.5" customHeight="1">
      <c r="A33" s="128">
        <v>27</v>
      </c>
      <c r="B33" s="128" t="s">
        <v>152</v>
      </c>
      <c r="C33" s="90">
        <v>42472</v>
      </c>
      <c r="D33" s="128" t="s">
        <v>64</v>
      </c>
      <c r="E33" s="128" t="s">
        <v>66</v>
      </c>
      <c r="F33" s="91" t="s">
        <v>189</v>
      </c>
      <c r="G33" s="91" t="s">
        <v>190</v>
      </c>
      <c r="H33" s="92">
        <v>41592</v>
      </c>
      <c r="I33" s="91" t="s">
        <v>191</v>
      </c>
      <c r="J33" s="128" t="s">
        <v>108</v>
      </c>
      <c r="K33" s="93" t="s">
        <v>192</v>
      </c>
      <c r="L33" s="94" t="s">
        <v>76</v>
      </c>
      <c r="M33" s="95">
        <v>1816</v>
      </c>
      <c r="N33" s="96">
        <v>513053.4</v>
      </c>
      <c r="O33" s="97" t="s">
        <v>78</v>
      </c>
      <c r="P33" s="95" t="s">
        <v>78</v>
      </c>
      <c r="Q33" s="34">
        <v>66965</v>
      </c>
      <c r="R33" s="95" t="s">
        <v>78</v>
      </c>
      <c r="S33" s="34" t="s">
        <v>78</v>
      </c>
      <c r="T33" s="95" t="s">
        <v>78</v>
      </c>
      <c r="U33" s="34">
        <v>79965.100000000006</v>
      </c>
      <c r="V33" s="95" t="s">
        <v>78</v>
      </c>
      <c r="W33" s="34" t="s">
        <v>78</v>
      </c>
      <c r="X33" s="95" t="s">
        <v>78</v>
      </c>
      <c r="Y33" s="34">
        <v>79465.100000000006</v>
      </c>
      <c r="Z33" s="95" t="s">
        <v>78</v>
      </c>
      <c r="AA33" s="34" t="s">
        <v>78</v>
      </c>
      <c r="AB33" s="95" t="s">
        <v>78</v>
      </c>
      <c r="AC33" s="98">
        <v>79465.100000000006</v>
      </c>
      <c r="AD33" s="99" t="s">
        <v>78</v>
      </c>
      <c r="AE33" s="98" t="s">
        <v>78</v>
      </c>
      <c r="AF33" s="99" t="s">
        <v>78</v>
      </c>
      <c r="AG33" s="98" t="s">
        <v>193</v>
      </c>
      <c r="AH33" s="99" t="s">
        <v>78</v>
      </c>
      <c r="AI33" s="98" t="s">
        <v>78</v>
      </c>
      <c r="AJ33" s="130" t="s">
        <v>113</v>
      </c>
      <c r="AK33" s="131"/>
      <c r="AL33" s="129"/>
      <c r="AM33" s="123"/>
      <c r="AN33" s="124"/>
      <c r="AO33" s="126"/>
      <c r="AP33" s="125"/>
      <c r="AQ33" s="127"/>
      <c r="AR33" s="122"/>
      <c r="AS33" s="121"/>
      <c r="AT33" s="120"/>
      <c r="AU33" s="50"/>
      <c r="AV33" s="50"/>
      <c r="AW33" s="50"/>
      <c r="AX33" s="50"/>
      <c r="AY33" s="50"/>
      <c r="AZ33" s="50"/>
      <c r="BA33" s="50"/>
      <c r="BB33" s="50"/>
      <c r="BC33" s="50"/>
      <c r="BD33" s="50"/>
    </row>
    <row r="34" spans="1:56" s="33" customFormat="1" ht="52.5" customHeight="1">
      <c r="A34" s="128">
        <v>28</v>
      </c>
      <c r="B34" s="128" t="s">
        <v>157</v>
      </c>
      <c r="C34" s="90">
        <v>42472</v>
      </c>
      <c r="D34" s="128" t="s">
        <v>64</v>
      </c>
      <c r="E34" s="128" t="s">
        <v>66</v>
      </c>
      <c r="F34" s="91" t="s">
        <v>194</v>
      </c>
      <c r="G34" s="91" t="s">
        <v>195</v>
      </c>
      <c r="H34" s="92">
        <v>41585</v>
      </c>
      <c r="I34" s="91" t="s">
        <v>196</v>
      </c>
      <c r="J34" s="128" t="s">
        <v>119</v>
      </c>
      <c r="K34" s="93" t="s">
        <v>197</v>
      </c>
      <c r="L34" s="94" t="s">
        <v>76</v>
      </c>
      <c r="M34" s="95"/>
      <c r="N34" s="96">
        <v>62383.199999999997</v>
      </c>
      <c r="O34" s="97">
        <v>800000</v>
      </c>
      <c r="P34" s="95"/>
      <c r="Q34" s="34">
        <v>9440.1</v>
      </c>
      <c r="R34" s="95"/>
      <c r="S34" s="34">
        <v>90000</v>
      </c>
      <c r="T34" s="95"/>
      <c r="U34" s="34">
        <v>9440.1</v>
      </c>
      <c r="V34" s="95"/>
      <c r="W34" s="34">
        <v>110000</v>
      </c>
      <c r="X34" s="95"/>
      <c r="Y34" s="34">
        <v>11400</v>
      </c>
      <c r="Z34" s="95"/>
      <c r="AA34" s="34">
        <v>135000</v>
      </c>
      <c r="AB34" s="95"/>
      <c r="AC34" s="98">
        <v>11400</v>
      </c>
      <c r="AD34" s="99"/>
      <c r="AE34" s="98">
        <v>150000</v>
      </c>
      <c r="AF34" s="99"/>
      <c r="AG34" s="98">
        <v>11400</v>
      </c>
      <c r="AH34" s="99"/>
      <c r="AI34" s="98">
        <v>187000</v>
      </c>
      <c r="AJ34" s="130"/>
      <c r="AK34" s="131"/>
      <c r="AL34" s="129"/>
      <c r="AM34" s="123" t="s">
        <v>113</v>
      </c>
      <c r="AN34" s="124"/>
      <c r="AO34" s="126"/>
      <c r="AP34" s="125"/>
      <c r="AQ34" s="127"/>
      <c r="AR34" s="122"/>
      <c r="AS34" s="121" t="s">
        <v>113</v>
      </c>
      <c r="AT34" s="120"/>
      <c r="AU34" s="50"/>
      <c r="AV34" s="50"/>
      <c r="AW34" s="50"/>
      <c r="AX34" s="50"/>
      <c r="AY34" s="50"/>
      <c r="AZ34" s="50"/>
      <c r="BA34" s="50"/>
      <c r="BB34" s="50"/>
      <c r="BC34" s="50"/>
      <c r="BD34" s="50"/>
    </row>
    <row r="35" spans="1:56" s="33" customFormat="1" ht="52.5" customHeight="1">
      <c r="A35" s="128">
        <v>29</v>
      </c>
      <c r="B35" s="128" t="s">
        <v>155</v>
      </c>
      <c r="C35" s="90">
        <v>42472</v>
      </c>
      <c r="D35" s="128" t="s">
        <v>64</v>
      </c>
      <c r="E35" s="128" t="s">
        <v>66</v>
      </c>
      <c r="F35" s="91" t="s">
        <v>198</v>
      </c>
      <c r="G35" s="91" t="s">
        <v>199</v>
      </c>
      <c r="H35" s="92">
        <v>41759</v>
      </c>
      <c r="I35" s="91" t="s">
        <v>200</v>
      </c>
      <c r="J35" s="128" t="s">
        <v>56</v>
      </c>
      <c r="K35" s="93" t="s">
        <v>201</v>
      </c>
      <c r="L35" s="94" t="s">
        <v>76</v>
      </c>
      <c r="M35" s="95" t="s">
        <v>78</v>
      </c>
      <c r="N35" s="96">
        <v>123743.9</v>
      </c>
      <c r="O35" s="97" t="s">
        <v>78</v>
      </c>
      <c r="P35" s="95" t="s">
        <v>78</v>
      </c>
      <c r="Q35" s="34">
        <v>19436.3</v>
      </c>
      <c r="R35" s="95" t="s">
        <v>78</v>
      </c>
      <c r="S35" s="34" t="s">
        <v>78</v>
      </c>
      <c r="T35" s="95" t="s">
        <v>78</v>
      </c>
      <c r="U35" s="34">
        <v>19436.3</v>
      </c>
      <c r="V35" s="95" t="s">
        <v>78</v>
      </c>
      <c r="W35" s="34" t="s">
        <v>78</v>
      </c>
      <c r="X35" s="95" t="s">
        <v>78</v>
      </c>
      <c r="Y35" s="34">
        <v>20583.099999999999</v>
      </c>
      <c r="Z35" s="95" t="s">
        <v>78</v>
      </c>
      <c r="AA35" s="34" t="s">
        <v>78</v>
      </c>
      <c r="AB35" s="95" t="s">
        <v>78</v>
      </c>
      <c r="AC35" s="98">
        <v>21756.3</v>
      </c>
      <c r="AD35" s="99" t="s">
        <v>78</v>
      </c>
      <c r="AE35" s="98" t="s">
        <v>78</v>
      </c>
      <c r="AF35" s="99" t="s">
        <v>78</v>
      </c>
      <c r="AG35" s="98">
        <v>22952.9</v>
      </c>
      <c r="AH35" s="99" t="s">
        <v>78</v>
      </c>
      <c r="AI35" s="98" t="s">
        <v>78</v>
      </c>
      <c r="AJ35" s="130"/>
      <c r="AK35" s="131"/>
      <c r="AL35" s="129"/>
      <c r="AM35" s="123"/>
      <c r="AN35" s="124"/>
      <c r="AO35" s="126"/>
      <c r="AP35" s="125" t="s">
        <v>113</v>
      </c>
      <c r="AQ35" s="127"/>
      <c r="AR35" s="122"/>
      <c r="AS35" s="121"/>
      <c r="AT35" s="120"/>
      <c r="AU35" s="50"/>
      <c r="AV35" s="50"/>
      <c r="AW35" s="50"/>
      <c r="AX35" s="50"/>
      <c r="AY35" s="50"/>
      <c r="AZ35" s="50"/>
      <c r="BA35" s="50"/>
      <c r="BB35" s="50"/>
      <c r="BC35" s="50"/>
      <c r="BD35" s="50"/>
    </row>
    <row r="36" spans="1:56" s="33" customFormat="1" ht="52.5" customHeight="1">
      <c r="A36" s="128">
        <v>30</v>
      </c>
      <c r="B36" s="128" t="s">
        <v>155</v>
      </c>
      <c r="C36" s="90">
        <v>42472</v>
      </c>
      <c r="D36" s="128" t="s">
        <v>64</v>
      </c>
      <c r="E36" s="128" t="s">
        <v>66</v>
      </c>
      <c r="F36" s="91" t="s">
        <v>202</v>
      </c>
      <c r="G36" s="91" t="s">
        <v>199</v>
      </c>
      <c r="H36" s="92">
        <v>41759</v>
      </c>
      <c r="I36" s="91" t="s">
        <v>200</v>
      </c>
      <c r="J36" s="128" t="s">
        <v>56</v>
      </c>
      <c r="K36" s="93" t="s">
        <v>201</v>
      </c>
      <c r="L36" s="94" t="s">
        <v>76</v>
      </c>
      <c r="M36" s="95">
        <v>139000</v>
      </c>
      <c r="N36" s="96">
        <v>274204.09999999998</v>
      </c>
      <c r="O36" s="97" t="s">
        <v>78</v>
      </c>
      <c r="P36" s="95">
        <v>24000</v>
      </c>
      <c r="Q36" s="34">
        <v>45100</v>
      </c>
      <c r="R36" s="95" t="s">
        <v>78</v>
      </c>
      <c r="S36" s="34" t="s">
        <v>78</v>
      </c>
      <c r="T36" s="95">
        <v>24000</v>
      </c>
      <c r="U36" s="34">
        <v>45100</v>
      </c>
      <c r="V36" s="95" t="s">
        <v>78</v>
      </c>
      <c r="W36" s="34" t="s">
        <v>78</v>
      </c>
      <c r="X36" s="95">
        <v>24000</v>
      </c>
      <c r="Y36" s="34">
        <v>47760.9</v>
      </c>
      <c r="Z36" s="95" t="s">
        <v>78</v>
      </c>
      <c r="AA36" s="34" t="s">
        <v>78</v>
      </c>
      <c r="AB36" s="95">
        <v>24000</v>
      </c>
      <c r="AC36" s="98">
        <v>50483.3</v>
      </c>
      <c r="AD36" s="99" t="s">
        <v>78</v>
      </c>
      <c r="AE36" s="98" t="s">
        <v>78</v>
      </c>
      <c r="AF36" s="99">
        <v>24000</v>
      </c>
      <c r="AG36" s="98">
        <v>53259.9</v>
      </c>
      <c r="AH36" s="99" t="s">
        <v>78</v>
      </c>
      <c r="AI36" s="98" t="s">
        <v>78</v>
      </c>
      <c r="AJ36" s="130"/>
      <c r="AK36" s="131" t="s">
        <v>113</v>
      </c>
      <c r="AL36" s="129"/>
      <c r="AM36" s="123"/>
      <c r="AN36" s="124"/>
      <c r="AO36" s="126"/>
      <c r="AP36" s="125"/>
      <c r="AQ36" s="127"/>
      <c r="AR36" s="122"/>
      <c r="AS36" s="121"/>
      <c r="AT36" s="120"/>
      <c r="AU36" s="50"/>
      <c r="AV36" s="50"/>
      <c r="AW36" s="50"/>
      <c r="AX36" s="50"/>
      <c r="AY36" s="50"/>
      <c r="AZ36" s="50"/>
      <c r="BA36" s="50"/>
      <c r="BB36" s="50"/>
      <c r="BC36" s="50"/>
      <c r="BD36" s="50"/>
    </row>
    <row r="37" spans="1:56" s="33" customFormat="1" ht="52.5" customHeight="1">
      <c r="A37" s="128">
        <v>31</v>
      </c>
      <c r="B37" s="128" t="s">
        <v>155</v>
      </c>
      <c r="C37" s="90">
        <v>42472</v>
      </c>
      <c r="D37" s="128" t="s">
        <v>64</v>
      </c>
      <c r="E37" s="128" t="s">
        <v>66</v>
      </c>
      <c r="F37" s="91" t="s">
        <v>203</v>
      </c>
      <c r="G37" s="91" t="s">
        <v>199</v>
      </c>
      <c r="H37" s="92">
        <v>41759</v>
      </c>
      <c r="I37" s="91" t="s">
        <v>200</v>
      </c>
      <c r="J37" s="128" t="s">
        <v>56</v>
      </c>
      <c r="K37" s="93" t="s">
        <v>201</v>
      </c>
      <c r="L37" s="94" t="s">
        <v>76</v>
      </c>
      <c r="M37" s="95">
        <v>8000</v>
      </c>
      <c r="N37" s="96">
        <v>57081.7</v>
      </c>
      <c r="O37" s="97" t="s">
        <v>78</v>
      </c>
      <c r="P37" s="95" t="s">
        <v>78</v>
      </c>
      <c r="Q37" s="34">
        <v>9307.7999999999993</v>
      </c>
      <c r="R37" s="95" t="s">
        <v>78</v>
      </c>
      <c r="S37" s="34" t="s">
        <v>78</v>
      </c>
      <c r="T37" s="95" t="s">
        <v>78</v>
      </c>
      <c r="U37" s="34">
        <v>9307.7999999999993</v>
      </c>
      <c r="V37" s="95" t="s">
        <v>78</v>
      </c>
      <c r="W37" s="34" t="s">
        <v>78</v>
      </c>
      <c r="X37" s="95" t="s">
        <v>78</v>
      </c>
      <c r="Y37" s="34">
        <v>9909.7999999999993</v>
      </c>
      <c r="Z37" s="95" t="s">
        <v>78</v>
      </c>
      <c r="AA37" s="34" t="s">
        <v>78</v>
      </c>
      <c r="AB37" s="95" t="s">
        <v>78</v>
      </c>
      <c r="AC37" s="98">
        <v>10180.799999999999</v>
      </c>
      <c r="AD37" s="99" t="s">
        <v>78</v>
      </c>
      <c r="AE37" s="98" t="s">
        <v>78</v>
      </c>
      <c r="AF37" s="99" t="s">
        <v>78</v>
      </c>
      <c r="AG37" s="98">
        <v>10457.1</v>
      </c>
      <c r="AH37" s="99" t="s">
        <v>78</v>
      </c>
      <c r="AI37" s="98" t="s">
        <v>78</v>
      </c>
      <c r="AJ37" s="130"/>
      <c r="AK37" s="131"/>
      <c r="AL37" s="129"/>
      <c r="AM37" s="123"/>
      <c r="AN37" s="124"/>
      <c r="AO37" s="126"/>
      <c r="AP37" s="125"/>
      <c r="AQ37" s="127"/>
      <c r="AR37" s="122"/>
      <c r="AS37" s="121"/>
      <c r="AT37" s="120"/>
      <c r="AU37" s="50"/>
      <c r="AV37" s="50"/>
      <c r="AW37" s="50"/>
      <c r="AX37" s="50"/>
      <c r="AY37" s="50"/>
      <c r="AZ37" s="50"/>
      <c r="BA37" s="50"/>
      <c r="BB37" s="50"/>
      <c r="BC37" s="50"/>
      <c r="BD37" s="50"/>
    </row>
    <row r="38" spans="1:56" s="33" customFormat="1" ht="52.5" customHeight="1">
      <c r="A38" s="128">
        <v>32</v>
      </c>
      <c r="B38" s="128" t="s">
        <v>155</v>
      </c>
      <c r="C38" s="90">
        <v>42472</v>
      </c>
      <c r="D38" s="128" t="s">
        <v>64</v>
      </c>
      <c r="E38" s="128" t="s">
        <v>66</v>
      </c>
      <c r="F38" s="91" t="s">
        <v>204</v>
      </c>
      <c r="G38" s="91" t="s">
        <v>199</v>
      </c>
      <c r="H38" s="92">
        <v>41759</v>
      </c>
      <c r="I38" s="91" t="s">
        <v>200</v>
      </c>
      <c r="J38" s="128" t="s">
        <v>56</v>
      </c>
      <c r="K38" s="93" t="s">
        <v>201</v>
      </c>
      <c r="L38" s="94" t="s">
        <v>76</v>
      </c>
      <c r="M38" s="95" t="s">
        <v>78</v>
      </c>
      <c r="N38" s="96" t="s">
        <v>78</v>
      </c>
      <c r="O38" s="97">
        <v>315163</v>
      </c>
      <c r="P38" s="95" t="s">
        <v>78</v>
      </c>
      <c r="Q38" s="34" t="s">
        <v>78</v>
      </c>
      <c r="R38" s="95" t="s">
        <v>78</v>
      </c>
      <c r="S38" s="34">
        <v>97441.9</v>
      </c>
      <c r="T38" s="95" t="s">
        <v>78</v>
      </c>
      <c r="U38" s="34" t="s">
        <v>78</v>
      </c>
      <c r="V38" s="95" t="s">
        <v>78</v>
      </c>
      <c r="W38" s="34">
        <v>33645</v>
      </c>
      <c r="X38" s="95" t="s">
        <v>78</v>
      </c>
      <c r="Y38" s="34" t="s">
        <v>78</v>
      </c>
      <c r="Z38" s="95" t="s">
        <v>78</v>
      </c>
      <c r="AA38" s="34">
        <v>11950</v>
      </c>
      <c r="AB38" s="95" t="s">
        <v>78</v>
      </c>
      <c r="AC38" s="98" t="s">
        <v>78</v>
      </c>
      <c r="AD38" s="99" t="s">
        <v>78</v>
      </c>
      <c r="AE38" s="98">
        <v>5970</v>
      </c>
      <c r="AF38" s="99" t="s">
        <v>78</v>
      </c>
      <c r="AG38" s="98" t="s">
        <v>78</v>
      </c>
      <c r="AH38" s="99" t="s">
        <v>78</v>
      </c>
      <c r="AI38" s="98">
        <v>9400</v>
      </c>
      <c r="AJ38" s="130"/>
      <c r="AK38" s="131"/>
      <c r="AL38" s="129"/>
      <c r="AM38" s="123"/>
      <c r="AN38" s="124"/>
      <c r="AO38" s="126"/>
      <c r="AP38" s="125"/>
      <c r="AQ38" s="127"/>
      <c r="AR38" s="122"/>
      <c r="AS38" s="121"/>
      <c r="AT38" s="120"/>
      <c r="AU38" s="50"/>
      <c r="AV38" s="50"/>
      <c r="AW38" s="50"/>
      <c r="AX38" s="50"/>
      <c r="AY38" s="50"/>
      <c r="AZ38" s="50"/>
      <c r="BA38" s="50"/>
      <c r="BB38" s="50"/>
      <c r="BC38" s="50"/>
      <c r="BD38" s="50"/>
    </row>
    <row r="39" spans="1:56" s="33" customFormat="1" ht="52.5" customHeight="1">
      <c r="A39" s="128">
        <v>33</v>
      </c>
      <c r="B39" s="128" t="s">
        <v>158</v>
      </c>
      <c r="C39" s="90">
        <v>42472</v>
      </c>
      <c r="D39" s="128" t="s">
        <v>64</v>
      </c>
      <c r="E39" s="128" t="s">
        <v>66</v>
      </c>
      <c r="F39" s="91" t="s">
        <v>205</v>
      </c>
      <c r="G39" s="91" t="s">
        <v>206</v>
      </c>
      <c r="H39" s="92">
        <v>41192</v>
      </c>
      <c r="I39" s="91" t="s">
        <v>207</v>
      </c>
      <c r="J39" s="128" t="s">
        <v>208</v>
      </c>
      <c r="K39" s="93" t="s">
        <v>209</v>
      </c>
      <c r="L39" s="94" t="s">
        <v>76</v>
      </c>
      <c r="M39" s="95" t="s">
        <v>78</v>
      </c>
      <c r="N39" s="96" t="s">
        <v>78</v>
      </c>
      <c r="O39" s="97">
        <v>3400000</v>
      </c>
      <c r="P39" s="95" t="s">
        <v>78</v>
      </c>
      <c r="Q39" s="34" t="s">
        <v>78</v>
      </c>
      <c r="R39" s="95" t="s">
        <v>78</v>
      </c>
      <c r="S39" s="34">
        <v>1200000</v>
      </c>
      <c r="T39" s="95" t="s">
        <v>78</v>
      </c>
      <c r="U39" s="34" t="s">
        <v>78</v>
      </c>
      <c r="V39" s="95" t="s">
        <v>78</v>
      </c>
      <c r="W39" s="34" t="s">
        <v>78</v>
      </c>
      <c r="X39" s="95" t="s">
        <v>78</v>
      </c>
      <c r="Y39" s="34" t="s">
        <v>78</v>
      </c>
      <c r="Z39" s="95" t="s">
        <v>78</v>
      </c>
      <c r="AA39" s="34" t="s">
        <v>78</v>
      </c>
      <c r="AB39" s="95" t="s">
        <v>78</v>
      </c>
      <c r="AC39" s="98" t="s">
        <v>78</v>
      </c>
      <c r="AD39" s="99" t="s">
        <v>78</v>
      </c>
      <c r="AE39" s="98" t="s">
        <v>78</v>
      </c>
      <c r="AF39" s="99" t="s">
        <v>78</v>
      </c>
      <c r="AG39" s="98" t="s">
        <v>78</v>
      </c>
      <c r="AH39" s="99" t="s">
        <v>78</v>
      </c>
      <c r="AI39" s="98" t="s">
        <v>78</v>
      </c>
      <c r="AJ39" s="130"/>
      <c r="AK39" s="131"/>
      <c r="AL39" s="129"/>
      <c r="AM39" s="123"/>
      <c r="AN39" s="124"/>
      <c r="AO39" s="126"/>
      <c r="AP39" s="125"/>
      <c r="AQ39" s="127"/>
      <c r="AR39" s="122"/>
      <c r="AS39" s="121"/>
      <c r="AT39" s="120"/>
      <c r="AU39" s="50"/>
      <c r="AV39" s="50"/>
      <c r="AW39" s="50"/>
      <c r="AX39" s="50"/>
      <c r="AY39" s="50"/>
      <c r="AZ39" s="50"/>
      <c r="BA39" s="50"/>
      <c r="BB39" s="50"/>
      <c r="BC39" s="50"/>
      <c r="BD39" s="50"/>
    </row>
    <row r="40" spans="1:56" s="33" customFormat="1" ht="52.5" customHeight="1">
      <c r="A40" s="128">
        <v>34</v>
      </c>
      <c r="B40" s="128" t="s">
        <v>158</v>
      </c>
      <c r="C40" s="90">
        <v>42472</v>
      </c>
      <c r="D40" s="128" t="s">
        <v>64</v>
      </c>
      <c r="E40" s="128" t="s">
        <v>66</v>
      </c>
      <c r="F40" s="91" t="s">
        <v>210</v>
      </c>
      <c r="G40" s="91" t="s">
        <v>206</v>
      </c>
      <c r="H40" s="92">
        <v>41192</v>
      </c>
      <c r="I40" s="91" t="s">
        <v>207</v>
      </c>
      <c r="J40" s="128" t="s">
        <v>208</v>
      </c>
      <c r="K40" s="93" t="s">
        <v>209</v>
      </c>
      <c r="L40" s="94" t="s">
        <v>76</v>
      </c>
      <c r="M40" s="95" t="s">
        <v>78</v>
      </c>
      <c r="N40" s="96">
        <v>1433.8</v>
      </c>
      <c r="O40" s="97" t="s">
        <v>78</v>
      </c>
      <c r="P40" s="95" t="s">
        <v>78</v>
      </c>
      <c r="Q40" s="34" t="s">
        <v>78</v>
      </c>
      <c r="R40" s="95" t="s">
        <v>78</v>
      </c>
      <c r="S40" s="34" t="s">
        <v>78</v>
      </c>
      <c r="T40" s="95" t="s">
        <v>78</v>
      </c>
      <c r="U40" s="34" t="s">
        <v>78</v>
      </c>
      <c r="V40" s="95" t="s">
        <v>78</v>
      </c>
      <c r="W40" s="34" t="s">
        <v>78</v>
      </c>
      <c r="X40" s="95" t="s">
        <v>78</v>
      </c>
      <c r="Y40" s="34" t="s">
        <v>78</v>
      </c>
      <c r="Z40" s="95" t="s">
        <v>78</v>
      </c>
      <c r="AA40" s="34" t="s">
        <v>78</v>
      </c>
      <c r="AB40" s="95" t="s">
        <v>78</v>
      </c>
      <c r="AC40" s="98" t="s">
        <v>78</v>
      </c>
      <c r="AD40" s="99" t="s">
        <v>78</v>
      </c>
      <c r="AE40" s="98" t="s">
        <v>78</v>
      </c>
      <c r="AF40" s="99" t="s">
        <v>78</v>
      </c>
      <c r="AG40" s="98" t="s">
        <v>78</v>
      </c>
      <c r="AH40" s="99" t="s">
        <v>78</v>
      </c>
      <c r="AI40" s="98" t="s">
        <v>78</v>
      </c>
      <c r="AJ40" s="130"/>
      <c r="AK40" s="131"/>
      <c r="AL40" s="129"/>
      <c r="AM40" s="123"/>
      <c r="AN40" s="124"/>
      <c r="AO40" s="126"/>
      <c r="AP40" s="125"/>
      <c r="AQ40" s="127"/>
      <c r="AR40" s="122"/>
      <c r="AS40" s="121"/>
      <c r="AT40" s="120"/>
      <c r="AU40" s="50"/>
      <c r="AV40" s="50"/>
      <c r="AW40" s="50"/>
      <c r="AX40" s="50"/>
      <c r="AY40" s="50"/>
      <c r="AZ40" s="50"/>
      <c r="BA40" s="50"/>
      <c r="BB40" s="50"/>
      <c r="BC40" s="50"/>
      <c r="BD40" s="50"/>
    </row>
    <row r="41" spans="1:56" s="33" customFormat="1" ht="52.5" customHeight="1">
      <c r="A41" s="128">
        <v>35</v>
      </c>
      <c r="B41" s="128" t="s">
        <v>154</v>
      </c>
      <c r="C41" s="90">
        <v>42472</v>
      </c>
      <c r="D41" s="128" t="s">
        <v>64</v>
      </c>
      <c r="E41" s="128" t="s">
        <v>66</v>
      </c>
      <c r="F41" s="91" t="s">
        <v>211</v>
      </c>
      <c r="G41" s="91" t="s">
        <v>212</v>
      </c>
      <c r="H41" s="92">
        <v>42366</v>
      </c>
      <c r="I41" s="91" t="s">
        <v>213</v>
      </c>
      <c r="J41" s="128" t="s">
        <v>125</v>
      </c>
      <c r="K41" s="93" t="s">
        <v>214</v>
      </c>
      <c r="L41" s="94" t="s">
        <v>76</v>
      </c>
      <c r="M41" s="95" t="s">
        <v>78</v>
      </c>
      <c r="N41" s="96">
        <v>95000.52</v>
      </c>
      <c r="O41" s="97">
        <v>4780000</v>
      </c>
      <c r="P41" s="95" t="s">
        <v>78</v>
      </c>
      <c r="Q41" s="34" t="s">
        <v>215</v>
      </c>
      <c r="R41" s="95" t="s">
        <v>78</v>
      </c>
      <c r="S41" s="34">
        <v>650000</v>
      </c>
      <c r="T41" s="95" t="s">
        <v>78</v>
      </c>
      <c r="U41" s="34">
        <v>16264.57</v>
      </c>
      <c r="V41" s="95" t="s">
        <v>78</v>
      </c>
      <c r="W41" s="34">
        <v>710000</v>
      </c>
      <c r="X41" s="95" t="s">
        <v>78</v>
      </c>
      <c r="Y41" s="34">
        <v>16264.93</v>
      </c>
      <c r="Z41" s="95" t="s">
        <v>78</v>
      </c>
      <c r="AA41" s="34">
        <v>750000</v>
      </c>
      <c r="AB41" s="95" t="s">
        <v>78</v>
      </c>
      <c r="AC41" s="98">
        <v>16264.93</v>
      </c>
      <c r="AD41" s="99" t="s">
        <v>78</v>
      </c>
      <c r="AE41" s="98">
        <v>820000</v>
      </c>
      <c r="AF41" s="99" t="s">
        <v>78</v>
      </c>
      <c r="AG41" s="98">
        <v>16264.93</v>
      </c>
      <c r="AH41" s="99" t="s">
        <v>78</v>
      </c>
      <c r="AI41" s="98">
        <v>900000</v>
      </c>
      <c r="AJ41" s="130"/>
      <c r="AK41" s="131"/>
      <c r="AL41" s="129"/>
      <c r="AM41" s="123" t="s">
        <v>113</v>
      </c>
      <c r="AN41" s="124"/>
      <c r="AO41" s="126"/>
      <c r="AP41" s="125"/>
      <c r="AQ41" s="127"/>
      <c r="AR41" s="122"/>
      <c r="AS41" s="121"/>
      <c r="AT41" s="120"/>
      <c r="AU41" s="50"/>
      <c r="AV41" s="50"/>
      <c r="AW41" s="50"/>
      <c r="AX41" s="50"/>
      <c r="AY41" s="50"/>
      <c r="AZ41" s="50"/>
      <c r="BA41" s="50"/>
      <c r="BB41" s="50"/>
      <c r="BC41" s="50"/>
      <c r="BD41" s="50"/>
    </row>
    <row r="42" spans="1:56" s="33" customFormat="1" ht="52.5" customHeight="1">
      <c r="A42" s="128">
        <v>36</v>
      </c>
      <c r="B42" s="128" t="s">
        <v>154</v>
      </c>
      <c r="C42" s="90">
        <v>42472</v>
      </c>
      <c r="D42" s="128" t="s">
        <v>64</v>
      </c>
      <c r="E42" s="128" t="s">
        <v>66</v>
      </c>
      <c r="F42" s="91" t="s">
        <v>216</v>
      </c>
      <c r="G42" s="91" t="s">
        <v>212</v>
      </c>
      <c r="H42" s="92">
        <v>42366</v>
      </c>
      <c r="I42" s="91" t="s">
        <v>213</v>
      </c>
      <c r="J42" s="128" t="s">
        <v>125</v>
      </c>
      <c r="K42" s="93" t="s">
        <v>214</v>
      </c>
      <c r="L42" s="94" t="s">
        <v>76</v>
      </c>
      <c r="M42" s="95" t="s">
        <v>78</v>
      </c>
      <c r="N42" s="96">
        <v>23688.1</v>
      </c>
      <c r="O42" s="97" t="s">
        <v>78</v>
      </c>
      <c r="P42" s="95" t="s">
        <v>78</v>
      </c>
      <c r="Q42" s="34">
        <v>3751.1</v>
      </c>
      <c r="R42" s="95" t="s">
        <v>78</v>
      </c>
      <c r="S42" s="34" t="s">
        <v>78</v>
      </c>
      <c r="T42" s="95" t="s">
        <v>78</v>
      </c>
      <c r="U42" s="34">
        <v>3987.4</v>
      </c>
      <c r="V42" s="95" t="s">
        <v>78</v>
      </c>
      <c r="W42" s="34" t="s">
        <v>78</v>
      </c>
      <c r="X42" s="95" t="s">
        <v>78</v>
      </c>
      <c r="Y42" s="34">
        <v>3987.4</v>
      </c>
      <c r="Z42" s="95" t="s">
        <v>78</v>
      </c>
      <c r="AA42" s="34" t="s">
        <v>78</v>
      </c>
      <c r="AB42" s="95" t="s">
        <v>78</v>
      </c>
      <c r="AC42" s="98">
        <v>3987.4</v>
      </c>
      <c r="AD42" s="99" t="s">
        <v>78</v>
      </c>
      <c r="AE42" s="98" t="s">
        <v>78</v>
      </c>
      <c r="AF42" s="99" t="s">
        <v>78</v>
      </c>
      <c r="AG42" s="98">
        <v>3987.4</v>
      </c>
      <c r="AH42" s="99" t="s">
        <v>78</v>
      </c>
      <c r="AI42" s="98" t="s">
        <v>78</v>
      </c>
      <c r="AJ42" s="130"/>
      <c r="AK42" s="131"/>
      <c r="AL42" s="129"/>
      <c r="AM42" s="123"/>
      <c r="AN42" s="124"/>
      <c r="AO42" s="126"/>
      <c r="AP42" s="125"/>
      <c r="AQ42" s="127"/>
      <c r="AR42" s="122"/>
      <c r="AS42" s="121"/>
      <c r="AT42" s="120"/>
      <c r="AU42" s="50"/>
      <c r="AV42" s="50"/>
      <c r="AW42" s="50"/>
      <c r="AX42" s="50"/>
      <c r="AY42" s="50"/>
      <c r="AZ42" s="50"/>
      <c r="BA42" s="50"/>
      <c r="BB42" s="50"/>
      <c r="BC42" s="50"/>
      <c r="BD42" s="50"/>
    </row>
    <row r="43" spans="1:56" s="33" customFormat="1" ht="52.5" customHeight="1">
      <c r="A43" s="128">
        <v>37</v>
      </c>
      <c r="B43" s="128" t="s">
        <v>154</v>
      </c>
      <c r="C43" s="90">
        <v>42472</v>
      </c>
      <c r="D43" s="128" t="s">
        <v>64</v>
      </c>
      <c r="E43" s="128" t="s">
        <v>66</v>
      </c>
      <c r="F43" s="91" t="s">
        <v>217</v>
      </c>
      <c r="G43" s="91" t="s">
        <v>218</v>
      </c>
      <c r="H43" s="92">
        <v>42368</v>
      </c>
      <c r="I43" s="91" t="s">
        <v>219</v>
      </c>
      <c r="J43" s="128" t="s">
        <v>125</v>
      </c>
      <c r="K43" s="93" t="s">
        <v>220</v>
      </c>
      <c r="L43" s="94" t="s">
        <v>76</v>
      </c>
      <c r="M43" s="95" t="s">
        <v>78</v>
      </c>
      <c r="N43" s="96">
        <v>99201</v>
      </c>
      <c r="O43" s="97">
        <v>147900000</v>
      </c>
      <c r="P43" s="95" t="s">
        <v>78</v>
      </c>
      <c r="Q43" s="34">
        <v>16701</v>
      </c>
      <c r="R43" s="95" t="s">
        <v>78</v>
      </c>
      <c r="S43" s="34">
        <v>35300000</v>
      </c>
      <c r="T43" s="95" t="s">
        <v>78</v>
      </c>
      <c r="U43" s="34">
        <v>16500</v>
      </c>
      <c r="V43" s="95" t="s">
        <v>78</v>
      </c>
      <c r="W43" s="34">
        <v>22100000</v>
      </c>
      <c r="X43" s="95" t="s">
        <v>78</v>
      </c>
      <c r="Y43" s="34">
        <v>16500</v>
      </c>
      <c r="Z43" s="95" t="s">
        <v>78</v>
      </c>
      <c r="AA43" s="34">
        <v>22300000</v>
      </c>
      <c r="AB43" s="95" t="s">
        <v>78</v>
      </c>
      <c r="AC43" s="98">
        <v>16500</v>
      </c>
      <c r="AD43" s="99" t="s">
        <v>78</v>
      </c>
      <c r="AE43" s="98">
        <v>22500000</v>
      </c>
      <c r="AF43" s="99" t="s">
        <v>78</v>
      </c>
      <c r="AG43" s="98">
        <v>16500</v>
      </c>
      <c r="AH43" s="99" t="s">
        <v>78</v>
      </c>
      <c r="AI43" s="98">
        <v>22700000</v>
      </c>
      <c r="AJ43" s="130" t="s">
        <v>113</v>
      </c>
      <c r="AK43" s="131"/>
      <c r="AL43" s="129" t="s">
        <v>113</v>
      </c>
      <c r="AM43" s="123" t="s">
        <v>113</v>
      </c>
      <c r="AN43" s="124"/>
      <c r="AO43" s="126"/>
      <c r="AP43" s="125"/>
      <c r="AQ43" s="127" t="s">
        <v>113</v>
      </c>
      <c r="AR43" s="122" t="s">
        <v>113</v>
      </c>
      <c r="AS43" s="121" t="s">
        <v>113</v>
      </c>
      <c r="AT43" s="120" t="s">
        <v>113</v>
      </c>
      <c r="AU43" s="50"/>
      <c r="AV43" s="50"/>
      <c r="AW43" s="50"/>
      <c r="AX43" s="50"/>
      <c r="AY43" s="50"/>
      <c r="AZ43" s="50"/>
      <c r="BA43" s="50"/>
      <c r="BB43" s="50"/>
      <c r="BC43" s="50"/>
      <c r="BD43" s="50"/>
    </row>
    <row r="44" spans="1:56" s="33" customFormat="1" ht="52.5" customHeight="1">
      <c r="A44" s="128">
        <v>38</v>
      </c>
      <c r="B44" s="128" t="s">
        <v>154</v>
      </c>
      <c r="C44" s="90">
        <v>42472</v>
      </c>
      <c r="D44" s="128" t="s">
        <v>64</v>
      </c>
      <c r="E44" s="128" t="s">
        <v>66</v>
      </c>
      <c r="F44" s="91" t="s">
        <v>221</v>
      </c>
      <c r="G44" s="91" t="s">
        <v>218</v>
      </c>
      <c r="H44" s="92">
        <v>42368</v>
      </c>
      <c r="I44" s="91" t="s">
        <v>219</v>
      </c>
      <c r="J44" s="128" t="s">
        <v>125</v>
      </c>
      <c r="K44" s="93" t="s">
        <v>220</v>
      </c>
      <c r="L44" s="94" t="s">
        <v>76</v>
      </c>
      <c r="M44" s="95" t="s">
        <v>78</v>
      </c>
      <c r="N44" s="96">
        <v>999627.44</v>
      </c>
      <c r="O44" s="97" t="s">
        <v>78</v>
      </c>
      <c r="P44" s="95" t="s">
        <v>78</v>
      </c>
      <c r="Q44" s="34">
        <v>204766.49</v>
      </c>
      <c r="R44" s="95" t="s">
        <v>78</v>
      </c>
      <c r="S44" s="34" t="s">
        <v>78</v>
      </c>
      <c r="T44" s="95" t="s">
        <v>78</v>
      </c>
      <c r="U44" s="34">
        <v>158961.10999999999</v>
      </c>
      <c r="V44" s="95" t="s">
        <v>78</v>
      </c>
      <c r="W44" s="34" t="s">
        <v>78</v>
      </c>
      <c r="X44" s="95" t="s">
        <v>78</v>
      </c>
      <c r="Y44" s="34">
        <v>158974.96</v>
      </c>
      <c r="Z44" s="95" t="s">
        <v>78</v>
      </c>
      <c r="AA44" s="34" t="s">
        <v>78</v>
      </c>
      <c r="AB44" s="95" t="s">
        <v>78</v>
      </c>
      <c r="AC44" s="98">
        <v>158974.96</v>
      </c>
      <c r="AD44" s="99" t="s">
        <v>78</v>
      </c>
      <c r="AE44" s="98" t="s">
        <v>78</v>
      </c>
      <c r="AF44" s="99" t="s">
        <v>78</v>
      </c>
      <c r="AG44" s="98">
        <v>158974.96</v>
      </c>
      <c r="AH44" s="99" t="s">
        <v>78</v>
      </c>
      <c r="AI44" s="98" t="s">
        <v>78</v>
      </c>
      <c r="AJ44" s="130"/>
      <c r="AK44" s="131"/>
      <c r="AL44" s="129"/>
      <c r="AM44" s="123"/>
      <c r="AN44" s="124"/>
      <c r="AO44" s="126"/>
      <c r="AP44" s="125"/>
      <c r="AQ44" s="127"/>
      <c r="AR44" s="122"/>
      <c r="AS44" s="121"/>
      <c r="AT44" s="120"/>
      <c r="AU44" s="50"/>
      <c r="AV44" s="50"/>
      <c r="AW44" s="50"/>
      <c r="AX44" s="50"/>
      <c r="AY44" s="50"/>
      <c r="AZ44" s="50"/>
      <c r="BA44" s="50"/>
      <c r="BB44" s="50"/>
      <c r="BC44" s="50"/>
      <c r="BD44" s="50"/>
    </row>
    <row r="45" spans="1:56" s="33" customFormat="1" ht="52.5" customHeight="1">
      <c r="A45" s="128">
        <v>39</v>
      </c>
      <c r="B45" s="128" t="s">
        <v>154</v>
      </c>
      <c r="C45" s="90">
        <v>42472</v>
      </c>
      <c r="D45" s="128" t="s">
        <v>64</v>
      </c>
      <c r="E45" s="128" t="s">
        <v>66</v>
      </c>
      <c r="F45" s="91" t="s">
        <v>204</v>
      </c>
      <c r="G45" s="91" t="s">
        <v>218</v>
      </c>
      <c r="H45" s="92">
        <v>42368</v>
      </c>
      <c r="I45" s="91" t="s">
        <v>219</v>
      </c>
      <c r="J45" s="128" t="s">
        <v>125</v>
      </c>
      <c r="K45" s="93" t="s">
        <v>220</v>
      </c>
      <c r="L45" s="94" t="s">
        <v>76</v>
      </c>
      <c r="M45" s="95" t="s">
        <v>78</v>
      </c>
      <c r="N45" s="96">
        <v>192215.04000000001</v>
      </c>
      <c r="O45" s="97">
        <v>3089245</v>
      </c>
      <c r="P45" s="95" t="s">
        <v>78</v>
      </c>
      <c r="Q45" s="34">
        <v>114322.64</v>
      </c>
      <c r="R45" s="95" t="s">
        <v>78</v>
      </c>
      <c r="S45" s="34">
        <v>476940</v>
      </c>
      <c r="T45" s="95" t="s">
        <v>78</v>
      </c>
      <c r="U45" s="34">
        <v>15578.48</v>
      </c>
      <c r="V45" s="95" t="s">
        <v>78</v>
      </c>
      <c r="W45" s="34">
        <v>499740</v>
      </c>
      <c r="X45" s="95" t="s">
        <v>78</v>
      </c>
      <c r="Y45" s="34">
        <v>15578.48</v>
      </c>
      <c r="Z45" s="95" t="s">
        <v>78</v>
      </c>
      <c r="AA45" s="34">
        <v>513610</v>
      </c>
      <c r="AB45" s="95" t="s">
        <v>78</v>
      </c>
      <c r="AC45" s="98">
        <v>15578.48</v>
      </c>
      <c r="AD45" s="99" t="s">
        <v>78</v>
      </c>
      <c r="AE45" s="98">
        <v>516355</v>
      </c>
      <c r="AF45" s="99" t="s">
        <v>78</v>
      </c>
      <c r="AG45" s="98">
        <v>15578.48</v>
      </c>
      <c r="AH45" s="99" t="s">
        <v>78</v>
      </c>
      <c r="AI45" s="98">
        <v>533580</v>
      </c>
      <c r="AJ45" s="130"/>
      <c r="AK45" s="131"/>
      <c r="AL45" s="129"/>
      <c r="AM45" s="123" t="s">
        <v>113</v>
      </c>
      <c r="AN45" s="124"/>
      <c r="AO45" s="126"/>
      <c r="AP45" s="125"/>
      <c r="AQ45" s="127"/>
      <c r="AR45" s="122"/>
      <c r="AS45" s="121"/>
      <c r="AT45" s="120"/>
      <c r="AU45" s="50"/>
      <c r="AV45" s="50"/>
      <c r="AW45" s="50"/>
      <c r="AX45" s="50"/>
      <c r="AY45" s="50"/>
      <c r="AZ45" s="50"/>
      <c r="BA45" s="50"/>
      <c r="BB45" s="50"/>
      <c r="BC45" s="50"/>
      <c r="BD45" s="50"/>
    </row>
    <row r="46" spans="1:56" s="33" customFormat="1" ht="52.5" customHeight="1">
      <c r="A46" s="128">
        <v>40</v>
      </c>
      <c r="B46" s="128" t="s">
        <v>154</v>
      </c>
      <c r="C46" s="90">
        <v>42472</v>
      </c>
      <c r="D46" s="128" t="s">
        <v>64</v>
      </c>
      <c r="E46" s="128" t="s">
        <v>66</v>
      </c>
      <c r="F46" s="91" t="s">
        <v>222</v>
      </c>
      <c r="G46" s="91" t="s">
        <v>218</v>
      </c>
      <c r="H46" s="92">
        <v>42368</v>
      </c>
      <c r="I46" s="91" t="s">
        <v>219</v>
      </c>
      <c r="J46" s="128" t="s">
        <v>125</v>
      </c>
      <c r="K46" s="93" t="s">
        <v>220</v>
      </c>
      <c r="L46" s="94" t="s">
        <v>76</v>
      </c>
      <c r="M46" s="95" t="s">
        <v>78</v>
      </c>
      <c r="N46" s="96">
        <v>522288.34</v>
      </c>
      <c r="O46" s="97" t="s">
        <v>78</v>
      </c>
      <c r="P46" s="95" t="s">
        <v>78</v>
      </c>
      <c r="Q46" s="34">
        <v>51564.2</v>
      </c>
      <c r="R46" s="95" t="s">
        <v>78</v>
      </c>
      <c r="S46" s="34" t="s">
        <v>78</v>
      </c>
      <c r="T46" s="95" t="s">
        <v>78</v>
      </c>
      <c r="U46" s="34">
        <v>124342.15</v>
      </c>
      <c r="V46" s="95" t="s">
        <v>78</v>
      </c>
      <c r="W46" s="34" t="s">
        <v>78</v>
      </c>
      <c r="X46" s="95" t="s">
        <v>78</v>
      </c>
      <c r="Y46" s="34">
        <v>113805.87</v>
      </c>
      <c r="Z46" s="95" t="s">
        <v>78</v>
      </c>
      <c r="AA46" s="34" t="s">
        <v>78</v>
      </c>
      <c r="AB46" s="95" t="s">
        <v>78</v>
      </c>
      <c r="AC46" s="98">
        <v>103519.72</v>
      </c>
      <c r="AD46" s="99" t="s">
        <v>78</v>
      </c>
      <c r="AE46" s="98" t="s">
        <v>78</v>
      </c>
      <c r="AF46" s="99" t="s">
        <v>78</v>
      </c>
      <c r="AG46" s="98">
        <v>92963.51</v>
      </c>
      <c r="AH46" s="99" t="s">
        <v>78</v>
      </c>
      <c r="AI46" s="98" t="s">
        <v>78</v>
      </c>
      <c r="AJ46" s="130"/>
      <c r="AK46" s="131"/>
      <c r="AL46" s="129"/>
      <c r="AM46" s="123"/>
      <c r="AN46" s="124"/>
      <c r="AO46" s="126"/>
      <c r="AP46" s="125"/>
      <c r="AQ46" s="127"/>
      <c r="AR46" s="122"/>
      <c r="AS46" s="121"/>
      <c r="AT46" s="120"/>
      <c r="AU46" s="50"/>
      <c r="AV46" s="50"/>
      <c r="AW46" s="50"/>
      <c r="AX46" s="50"/>
      <c r="AY46" s="50"/>
      <c r="AZ46" s="50"/>
      <c r="BA46" s="50"/>
      <c r="BB46" s="50"/>
      <c r="BC46" s="50"/>
      <c r="BD46" s="50"/>
    </row>
    <row r="47" spans="1:56" s="33" customFormat="1" ht="52.5" customHeight="1">
      <c r="A47" s="128">
        <v>41</v>
      </c>
      <c r="B47" s="128" t="s">
        <v>159</v>
      </c>
      <c r="C47" s="90">
        <v>42473</v>
      </c>
      <c r="D47" s="128" t="s">
        <v>64</v>
      </c>
      <c r="E47" s="128" t="s">
        <v>66</v>
      </c>
      <c r="F47" s="91" t="s">
        <v>223</v>
      </c>
      <c r="G47" s="91" t="s">
        <v>224</v>
      </c>
      <c r="H47" s="92">
        <v>41788</v>
      </c>
      <c r="I47" s="91" t="s">
        <v>225</v>
      </c>
      <c r="J47" s="128" t="s">
        <v>133</v>
      </c>
      <c r="K47" s="93" t="s">
        <v>226</v>
      </c>
      <c r="L47" s="94" t="s">
        <v>76</v>
      </c>
      <c r="M47" s="95" t="s">
        <v>78</v>
      </c>
      <c r="N47" s="96">
        <v>349712.15</v>
      </c>
      <c r="O47" s="97">
        <v>2264297.75</v>
      </c>
      <c r="P47" s="95" t="s">
        <v>78</v>
      </c>
      <c r="Q47" s="34">
        <v>37430</v>
      </c>
      <c r="R47" s="95" t="s">
        <v>78</v>
      </c>
      <c r="S47" s="34">
        <v>170557</v>
      </c>
      <c r="T47" s="95" t="s">
        <v>78</v>
      </c>
      <c r="U47" s="34" t="s">
        <v>78</v>
      </c>
      <c r="V47" s="95" t="s">
        <v>78</v>
      </c>
      <c r="W47" s="34" t="s">
        <v>78</v>
      </c>
      <c r="X47" s="95" t="s">
        <v>78</v>
      </c>
      <c r="Y47" s="34" t="s">
        <v>78</v>
      </c>
      <c r="Z47" s="95" t="s">
        <v>78</v>
      </c>
      <c r="AA47" s="34" t="s">
        <v>78</v>
      </c>
      <c r="AB47" s="95" t="s">
        <v>78</v>
      </c>
      <c r="AC47" s="98" t="s">
        <v>78</v>
      </c>
      <c r="AD47" s="99" t="s">
        <v>78</v>
      </c>
      <c r="AE47" s="98" t="s">
        <v>78</v>
      </c>
      <c r="AF47" s="99" t="s">
        <v>78</v>
      </c>
      <c r="AG47" s="98" t="s">
        <v>78</v>
      </c>
      <c r="AH47" s="99" t="s">
        <v>78</v>
      </c>
      <c r="AI47" s="98" t="s">
        <v>78</v>
      </c>
      <c r="AJ47" s="130"/>
      <c r="AK47" s="131"/>
      <c r="AL47" s="129"/>
      <c r="AM47" s="123"/>
      <c r="AN47" s="124"/>
      <c r="AO47" s="126"/>
      <c r="AP47" s="125"/>
      <c r="AQ47" s="127"/>
      <c r="AR47" s="122" t="s">
        <v>113</v>
      </c>
      <c r="AS47" s="121"/>
      <c r="AT47" s="120"/>
      <c r="AU47" s="50"/>
      <c r="AV47" s="50"/>
      <c r="AW47" s="50"/>
      <c r="AX47" s="50"/>
      <c r="AY47" s="50"/>
      <c r="AZ47" s="50"/>
      <c r="BA47" s="50"/>
      <c r="BB47" s="50"/>
      <c r="BC47" s="50"/>
      <c r="BD47" s="50"/>
    </row>
    <row r="48" spans="1:56" s="33" customFormat="1" ht="52.5" customHeight="1">
      <c r="A48" s="128">
        <v>42</v>
      </c>
      <c r="B48" s="128" t="s">
        <v>159</v>
      </c>
      <c r="C48" s="90">
        <v>42473</v>
      </c>
      <c r="D48" s="128" t="s">
        <v>64</v>
      </c>
      <c r="E48" s="128" t="s">
        <v>66</v>
      </c>
      <c r="F48" s="91" t="s">
        <v>227</v>
      </c>
      <c r="G48" s="91" t="s">
        <v>224</v>
      </c>
      <c r="H48" s="92">
        <v>41788</v>
      </c>
      <c r="I48" s="91" t="s">
        <v>225</v>
      </c>
      <c r="J48" s="128" t="s">
        <v>228</v>
      </c>
      <c r="K48" s="93" t="s">
        <v>226</v>
      </c>
      <c r="L48" s="94" t="s">
        <v>76</v>
      </c>
      <c r="M48" s="95" t="s">
        <v>78</v>
      </c>
      <c r="N48" s="96">
        <v>3702</v>
      </c>
      <c r="O48" s="97">
        <v>750</v>
      </c>
      <c r="P48" s="95" t="s">
        <v>78</v>
      </c>
      <c r="Q48" s="34" t="s">
        <v>78</v>
      </c>
      <c r="R48" s="95" t="s">
        <v>78</v>
      </c>
      <c r="S48" s="34" t="s">
        <v>78</v>
      </c>
      <c r="T48" s="95" t="s">
        <v>78</v>
      </c>
      <c r="U48" s="34" t="s">
        <v>78</v>
      </c>
      <c r="V48" s="95" t="s">
        <v>78</v>
      </c>
      <c r="W48" s="34" t="s">
        <v>78</v>
      </c>
      <c r="X48" s="95" t="s">
        <v>78</v>
      </c>
      <c r="Y48" s="34" t="s">
        <v>78</v>
      </c>
      <c r="Z48" s="95" t="s">
        <v>78</v>
      </c>
      <c r="AA48" s="34" t="s">
        <v>78</v>
      </c>
      <c r="AB48" s="95" t="s">
        <v>78</v>
      </c>
      <c r="AC48" s="98" t="s">
        <v>78</v>
      </c>
      <c r="AD48" s="99" t="s">
        <v>78</v>
      </c>
      <c r="AE48" s="98" t="s">
        <v>78</v>
      </c>
      <c r="AF48" s="99" t="s">
        <v>78</v>
      </c>
      <c r="AG48" s="98" t="s">
        <v>78</v>
      </c>
      <c r="AH48" s="99" t="s">
        <v>78</v>
      </c>
      <c r="AI48" s="98" t="s">
        <v>78</v>
      </c>
      <c r="AJ48" s="130"/>
      <c r="AK48" s="131"/>
      <c r="AL48" s="129"/>
      <c r="AM48" s="123"/>
      <c r="AN48" s="124"/>
      <c r="AO48" s="126"/>
      <c r="AP48" s="125"/>
      <c r="AQ48" s="127"/>
      <c r="AR48" s="122"/>
      <c r="AS48" s="121"/>
      <c r="AT48" s="120"/>
      <c r="AU48" s="50"/>
      <c r="AV48" s="50"/>
      <c r="AW48" s="50"/>
      <c r="AX48" s="50"/>
      <c r="AY48" s="50"/>
      <c r="AZ48" s="50"/>
      <c r="BA48" s="50"/>
      <c r="BB48" s="50"/>
      <c r="BC48" s="50"/>
      <c r="BD48" s="50"/>
    </row>
    <row r="49" spans="1:56" s="33" customFormat="1" ht="52.5" customHeight="1">
      <c r="A49" s="128">
        <v>43</v>
      </c>
      <c r="B49" s="128" t="s">
        <v>159</v>
      </c>
      <c r="C49" s="90">
        <v>42473</v>
      </c>
      <c r="D49" s="128" t="s">
        <v>64</v>
      </c>
      <c r="E49" s="128" t="s">
        <v>66</v>
      </c>
      <c r="F49" s="91" t="s">
        <v>229</v>
      </c>
      <c r="G49" s="91" t="s">
        <v>224</v>
      </c>
      <c r="H49" s="92">
        <v>41788</v>
      </c>
      <c r="I49" s="91" t="s">
        <v>225</v>
      </c>
      <c r="J49" s="128" t="s">
        <v>230</v>
      </c>
      <c r="K49" s="93" t="s">
        <v>226</v>
      </c>
      <c r="L49" s="94" t="s">
        <v>76</v>
      </c>
      <c r="M49" s="95" t="s">
        <v>78</v>
      </c>
      <c r="N49" s="96">
        <v>2505.14</v>
      </c>
      <c r="O49" s="97" t="s">
        <v>78</v>
      </c>
      <c r="P49" s="95" t="s">
        <v>78</v>
      </c>
      <c r="Q49" s="34">
        <v>648.02</v>
      </c>
      <c r="R49" s="95" t="s">
        <v>78</v>
      </c>
      <c r="S49" s="34" t="s">
        <v>78</v>
      </c>
      <c r="T49" s="95" t="s">
        <v>78</v>
      </c>
      <c r="U49" s="34">
        <v>615.62</v>
      </c>
      <c r="V49" s="95" t="s">
        <v>78</v>
      </c>
      <c r="W49" s="34" t="s">
        <v>78</v>
      </c>
      <c r="X49" s="95" t="s">
        <v>78</v>
      </c>
      <c r="Y49" s="34" t="s">
        <v>78</v>
      </c>
      <c r="Z49" s="95" t="s">
        <v>78</v>
      </c>
      <c r="AA49" s="34" t="s">
        <v>78</v>
      </c>
      <c r="AB49" s="95" t="s">
        <v>78</v>
      </c>
      <c r="AC49" s="98" t="s">
        <v>78</v>
      </c>
      <c r="AD49" s="99" t="s">
        <v>78</v>
      </c>
      <c r="AE49" s="98" t="s">
        <v>78</v>
      </c>
      <c r="AF49" s="99" t="s">
        <v>78</v>
      </c>
      <c r="AG49" s="98" t="s">
        <v>78</v>
      </c>
      <c r="AH49" s="99" t="s">
        <v>78</v>
      </c>
      <c r="AI49" s="98" t="s">
        <v>78</v>
      </c>
      <c r="AJ49" s="130"/>
      <c r="AK49" s="131"/>
      <c r="AL49" s="129"/>
      <c r="AM49" s="123"/>
      <c r="AN49" s="124"/>
      <c r="AO49" s="126"/>
      <c r="AP49" s="125"/>
      <c r="AQ49" s="127"/>
      <c r="AR49" s="122"/>
      <c r="AS49" s="121"/>
      <c r="AT49" s="120"/>
      <c r="AU49" s="50"/>
      <c r="AV49" s="50"/>
      <c r="AW49" s="50"/>
      <c r="AX49" s="50"/>
      <c r="AY49" s="50"/>
      <c r="AZ49" s="50"/>
      <c r="BA49" s="50"/>
      <c r="BB49" s="50"/>
      <c r="BC49" s="50"/>
      <c r="BD49" s="50"/>
    </row>
    <row r="50" spans="1:56" s="33" customFormat="1" ht="52.5" customHeight="1">
      <c r="A50" s="128">
        <v>44</v>
      </c>
      <c r="B50" s="128" t="s">
        <v>160</v>
      </c>
      <c r="C50" s="90">
        <v>42473</v>
      </c>
      <c r="D50" s="128" t="s">
        <v>64</v>
      </c>
      <c r="E50" s="128" t="s">
        <v>66</v>
      </c>
      <c r="F50" s="91" t="s">
        <v>231</v>
      </c>
      <c r="G50" s="91" t="s">
        <v>232</v>
      </c>
      <c r="H50" s="92">
        <v>41624</v>
      </c>
      <c r="I50" s="91" t="s">
        <v>233</v>
      </c>
      <c r="J50" s="128" t="s">
        <v>108</v>
      </c>
      <c r="K50" s="93" t="s">
        <v>234</v>
      </c>
      <c r="L50" s="94" t="s">
        <v>76</v>
      </c>
      <c r="M50" s="95">
        <v>75200</v>
      </c>
      <c r="N50" s="96">
        <v>36600</v>
      </c>
      <c r="O50" s="97">
        <v>1514269</v>
      </c>
      <c r="P50" s="95">
        <v>15500</v>
      </c>
      <c r="Q50" s="34" t="s">
        <v>78</v>
      </c>
      <c r="R50" s="95" t="s">
        <v>78</v>
      </c>
      <c r="S50" s="34">
        <v>250500</v>
      </c>
      <c r="T50" s="95">
        <v>16300</v>
      </c>
      <c r="U50" s="34" t="s">
        <v>78</v>
      </c>
      <c r="V50" s="95" t="s">
        <v>78</v>
      </c>
      <c r="W50" s="34">
        <v>132100</v>
      </c>
      <c r="X50" s="95">
        <v>15700</v>
      </c>
      <c r="Y50" s="34">
        <v>13800</v>
      </c>
      <c r="Z50" s="95" t="s">
        <v>78</v>
      </c>
      <c r="AA50" s="34">
        <v>50890</v>
      </c>
      <c r="AB50" s="95">
        <v>14100</v>
      </c>
      <c r="AC50" s="98">
        <v>12300</v>
      </c>
      <c r="AD50" s="99" t="s">
        <v>78</v>
      </c>
      <c r="AE50" s="98">
        <v>45465</v>
      </c>
      <c r="AF50" s="99">
        <v>13600</v>
      </c>
      <c r="AG50" s="98">
        <v>10500</v>
      </c>
      <c r="AH50" s="99" t="s">
        <v>78</v>
      </c>
      <c r="AI50" s="98">
        <v>40375</v>
      </c>
      <c r="AJ50" s="130"/>
      <c r="AK50" s="131"/>
      <c r="AL50" s="129" t="s">
        <v>113</v>
      </c>
      <c r="AM50" s="123"/>
      <c r="AN50" s="124" t="s">
        <v>113</v>
      </c>
      <c r="AO50" s="126"/>
      <c r="AP50" s="125"/>
      <c r="AQ50" s="127"/>
      <c r="AR50" s="122"/>
      <c r="AS50" s="121"/>
      <c r="AT50" s="120"/>
      <c r="AU50" s="50"/>
      <c r="AV50" s="50"/>
      <c r="AW50" s="50"/>
      <c r="AX50" s="50"/>
      <c r="AY50" s="50"/>
      <c r="AZ50" s="50"/>
      <c r="BA50" s="50"/>
      <c r="BB50" s="50"/>
      <c r="BC50" s="50"/>
      <c r="BD50" s="50"/>
    </row>
    <row r="51" spans="1:56" s="33" customFormat="1" ht="52.5" customHeight="1">
      <c r="A51" s="128">
        <v>45</v>
      </c>
      <c r="B51" s="128" t="s">
        <v>161</v>
      </c>
      <c r="C51" s="90">
        <v>42474</v>
      </c>
      <c r="D51" s="128" t="s">
        <v>64</v>
      </c>
      <c r="E51" s="128" t="s">
        <v>112</v>
      </c>
      <c r="F51" s="91" t="s">
        <v>235</v>
      </c>
      <c r="G51" s="91" t="s">
        <v>236</v>
      </c>
      <c r="H51" s="92">
        <v>41638</v>
      </c>
      <c r="I51" s="91" t="s">
        <v>237</v>
      </c>
      <c r="J51" s="128" t="s">
        <v>238</v>
      </c>
      <c r="K51" s="93" t="s">
        <v>239</v>
      </c>
      <c r="L51" s="94" t="s">
        <v>124</v>
      </c>
      <c r="M51" s="95" t="s">
        <v>78</v>
      </c>
      <c r="N51" s="96">
        <v>12581037220.57</v>
      </c>
      <c r="O51" s="97">
        <f>S51+5244548000</f>
        <v>8945448000</v>
      </c>
      <c r="P51" s="95" t="s">
        <v>78</v>
      </c>
      <c r="Q51" s="34">
        <v>333109737.39999998</v>
      </c>
      <c r="R51" s="95">
        <v>3571471</v>
      </c>
      <c r="S51" s="34">
        <v>3700900000</v>
      </c>
      <c r="T51" s="95" t="s">
        <v>78</v>
      </c>
      <c r="U51" s="34" t="s">
        <v>78</v>
      </c>
      <c r="V51" s="95" t="s">
        <v>78</v>
      </c>
      <c r="W51" s="34" t="s">
        <v>78</v>
      </c>
      <c r="X51" s="95" t="s">
        <v>78</v>
      </c>
      <c r="Y51" s="34" t="s">
        <v>78</v>
      </c>
      <c r="Z51" s="95" t="s">
        <v>78</v>
      </c>
      <c r="AA51" s="34" t="s">
        <v>78</v>
      </c>
      <c r="AB51" s="95" t="s">
        <v>78</v>
      </c>
      <c r="AC51" s="98" t="s">
        <v>78</v>
      </c>
      <c r="AD51" s="99" t="s">
        <v>78</v>
      </c>
      <c r="AE51" s="98" t="s">
        <v>78</v>
      </c>
      <c r="AF51" s="99" t="s">
        <v>78</v>
      </c>
      <c r="AG51" s="98" t="s">
        <v>78</v>
      </c>
      <c r="AH51" s="99" t="s">
        <v>78</v>
      </c>
      <c r="AI51" s="98" t="s">
        <v>78</v>
      </c>
      <c r="AJ51" s="130"/>
      <c r="AK51" s="131"/>
      <c r="AL51" s="129"/>
      <c r="AM51" s="123"/>
      <c r="AN51" s="124"/>
      <c r="AO51" s="126"/>
      <c r="AP51" s="125" t="s">
        <v>113</v>
      </c>
      <c r="AQ51" s="127"/>
      <c r="AR51" s="122"/>
      <c r="AS51" s="121"/>
      <c r="AT51" s="120"/>
      <c r="AU51" s="50"/>
      <c r="AV51" s="50"/>
      <c r="AW51" s="50"/>
      <c r="AX51" s="50"/>
      <c r="AY51" s="50"/>
      <c r="AZ51" s="50"/>
      <c r="BA51" s="50"/>
      <c r="BB51" s="50"/>
      <c r="BC51" s="50"/>
      <c r="BD51" s="50"/>
    </row>
    <row r="52" spans="1:56" s="33" customFormat="1" ht="52.5" customHeight="1">
      <c r="A52" s="128">
        <v>46</v>
      </c>
      <c r="B52" s="128" t="s">
        <v>162</v>
      </c>
      <c r="C52" s="90">
        <v>42474</v>
      </c>
      <c r="D52" s="128" t="s">
        <v>64</v>
      </c>
      <c r="E52" s="128" t="s">
        <v>66</v>
      </c>
      <c r="F52" s="91" t="s">
        <v>240</v>
      </c>
      <c r="G52" s="91" t="s">
        <v>241</v>
      </c>
      <c r="H52" s="92">
        <v>42171</v>
      </c>
      <c r="I52" s="91" t="s">
        <v>242</v>
      </c>
      <c r="J52" s="128" t="s">
        <v>56</v>
      </c>
      <c r="K52" s="93" t="s">
        <v>243</v>
      </c>
      <c r="L52" s="94" t="s">
        <v>76</v>
      </c>
      <c r="M52" s="95">
        <v>31000</v>
      </c>
      <c r="N52" s="96">
        <v>225900</v>
      </c>
      <c r="O52" s="97">
        <v>1000</v>
      </c>
      <c r="P52" s="95">
        <v>6000</v>
      </c>
      <c r="Q52" s="34">
        <v>44150</v>
      </c>
      <c r="R52" s="95" t="s">
        <v>78</v>
      </c>
      <c r="S52" s="34" t="s">
        <v>78</v>
      </c>
      <c r="T52" s="95">
        <v>6000</v>
      </c>
      <c r="U52" s="34">
        <v>44150</v>
      </c>
      <c r="V52" s="95" t="s">
        <v>78</v>
      </c>
      <c r="W52" s="34" t="s">
        <v>78</v>
      </c>
      <c r="X52" s="95">
        <v>6000</v>
      </c>
      <c r="Y52" s="34">
        <v>44150</v>
      </c>
      <c r="Z52" s="95" t="s">
        <v>78</v>
      </c>
      <c r="AA52" s="34" t="s">
        <v>78</v>
      </c>
      <c r="AB52" s="95">
        <v>6000</v>
      </c>
      <c r="AC52" s="98">
        <v>44150</v>
      </c>
      <c r="AD52" s="99" t="s">
        <v>78</v>
      </c>
      <c r="AE52" s="98" t="s">
        <v>78</v>
      </c>
      <c r="AF52" s="99">
        <v>6000</v>
      </c>
      <c r="AG52" s="98">
        <v>44150</v>
      </c>
      <c r="AH52" s="99" t="s">
        <v>78</v>
      </c>
      <c r="AI52" s="98" t="s">
        <v>78</v>
      </c>
      <c r="AJ52" s="130"/>
      <c r="AK52" s="131" t="s">
        <v>113</v>
      </c>
      <c r="AL52" s="129"/>
      <c r="AM52" s="123" t="s">
        <v>113</v>
      </c>
      <c r="AN52" s="124"/>
      <c r="AO52" s="126"/>
      <c r="AP52" s="125"/>
      <c r="AQ52" s="127"/>
      <c r="AR52" s="122"/>
      <c r="AS52" s="121"/>
      <c r="AT52" s="120"/>
      <c r="AU52" s="50"/>
      <c r="AV52" s="50"/>
      <c r="AW52" s="50"/>
      <c r="AX52" s="50"/>
      <c r="AY52" s="50"/>
      <c r="AZ52" s="50"/>
      <c r="BA52" s="50"/>
      <c r="BB52" s="50"/>
      <c r="BC52" s="50"/>
      <c r="BD52" s="50"/>
    </row>
    <row r="53" spans="1:56" s="33" customFormat="1" ht="52.5" customHeight="1">
      <c r="A53" s="128">
        <v>47</v>
      </c>
      <c r="B53" s="128" t="s">
        <v>162</v>
      </c>
      <c r="C53" s="90">
        <v>42474</v>
      </c>
      <c r="D53" s="128" t="s">
        <v>64</v>
      </c>
      <c r="E53" s="128" t="s">
        <v>66</v>
      </c>
      <c r="F53" s="91" t="s">
        <v>244</v>
      </c>
      <c r="G53" s="91" t="s">
        <v>241</v>
      </c>
      <c r="H53" s="92">
        <v>42171</v>
      </c>
      <c r="I53" s="91" t="s">
        <v>242</v>
      </c>
      <c r="J53" s="128" t="s">
        <v>56</v>
      </c>
      <c r="K53" s="93" t="s">
        <v>243</v>
      </c>
      <c r="L53" s="94" t="s">
        <v>76</v>
      </c>
      <c r="M53" s="95" t="s">
        <v>78</v>
      </c>
      <c r="N53" s="96">
        <v>278950</v>
      </c>
      <c r="O53" s="97">
        <v>3620</v>
      </c>
      <c r="P53" s="95" t="s">
        <v>78</v>
      </c>
      <c r="Q53" s="34">
        <v>55850</v>
      </c>
      <c r="R53" s="95" t="s">
        <v>78</v>
      </c>
      <c r="S53" s="34">
        <v>575</v>
      </c>
      <c r="T53" s="95" t="s">
        <v>78</v>
      </c>
      <c r="U53" s="34">
        <v>55700</v>
      </c>
      <c r="V53" s="95" t="s">
        <v>78</v>
      </c>
      <c r="W53" s="34">
        <v>590</v>
      </c>
      <c r="X53" s="95" t="s">
        <v>78</v>
      </c>
      <c r="Y53" s="34">
        <v>55850</v>
      </c>
      <c r="Z53" s="95" t="s">
        <v>78</v>
      </c>
      <c r="AA53" s="34">
        <v>620</v>
      </c>
      <c r="AB53" s="95" t="s">
        <v>78</v>
      </c>
      <c r="AC53" s="98">
        <v>55700</v>
      </c>
      <c r="AD53" s="99" t="s">
        <v>78</v>
      </c>
      <c r="AE53" s="98">
        <v>645</v>
      </c>
      <c r="AF53" s="99" t="s">
        <v>78</v>
      </c>
      <c r="AG53" s="98">
        <v>55850</v>
      </c>
      <c r="AH53" s="99" t="s">
        <v>78</v>
      </c>
      <c r="AI53" s="98">
        <v>650</v>
      </c>
      <c r="AJ53" s="130"/>
      <c r="AK53" s="131"/>
      <c r="AL53" s="129" t="s">
        <v>113</v>
      </c>
      <c r="AM53" s="123"/>
      <c r="AN53" s="124"/>
      <c r="AO53" s="126"/>
      <c r="AP53" s="125"/>
      <c r="AQ53" s="127"/>
      <c r="AR53" s="122"/>
      <c r="AS53" s="121"/>
      <c r="AT53" s="120"/>
      <c r="AU53" s="50"/>
      <c r="AV53" s="50"/>
      <c r="AW53" s="50"/>
      <c r="AX53" s="50"/>
      <c r="AY53" s="50"/>
      <c r="AZ53" s="50"/>
      <c r="BA53" s="50"/>
      <c r="BB53" s="50"/>
      <c r="BC53" s="50"/>
      <c r="BD53" s="50"/>
    </row>
    <row r="54" spans="1:56" s="33" customFormat="1" ht="52.5" customHeight="1">
      <c r="A54" s="128">
        <v>48</v>
      </c>
      <c r="B54" s="128" t="s">
        <v>162</v>
      </c>
      <c r="C54" s="90">
        <v>42474</v>
      </c>
      <c r="D54" s="128" t="s">
        <v>64</v>
      </c>
      <c r="E54" s="128" t="s">
        <v>66</v>
      </c>
      <c r="F54" s="91" t="s">
        <v>245</v>
      </c>
      <c r="G54" s="91" t="s">
        <v>241</v>
      </c>
      <c r="H54" s="92">
        <v>42171</v>
      </c>
      <c r="I54" s="91" t="s">
        <v>242</v>
      </c>
      <c r="J54" s="128" t="s">
        <v>56</v>
      </c>
      <c r="K54" s="93" t="s">
        <v>243</v>
      </c>
      <c r="L54" s="94" t="s">
        <v>76</v>
      </c>
      <c r="M54" s="95" t="s">
        <v>78</v>
      </c>
      <c r="N54" s="96" t="s">
        <v>78</v>
      </c>
      <c r="O54" s="97">
        <v>651430</v>
      </c>
      <c r="P54" s="95" t="s">
        <v>78</v>
      </c>
      <c r="Q54" s="34" t="s">
        <v>78</v>
      </c>
      <c r="R54" s="95" t="s">
        <v>78</v>
      </c>
      <c r="S54" s="34">
        <v>135410</v>
      </c>
      <c r="T54" s="95" t="s">
        <v>78</v>
      </c>
      <c r="U54" s="34" t="s">
        <v>78</v>
      </c>
      <c r="V54" s="95" t="s">
        <v>78</v>
      </c>
      <c r="W54" s="34">
        <v>104789</v>
      </c>
      <c r="X54" s="95" t="s">
        <v>78</v>
      </c>
      <c r="Y54" s="34" t="s">
        <v>78</v>
      </c>
      <c r="Z54" s="95" t="s">
        <v>78</v>
      </c>
      <c r="AA54" s="34">
        <v>94000</v>
      </c>
      <c r="AB54" s="95" t="s">
        <v>78</v>
      </c>
      <c r="AC54" s="98" t="s">
        <v>78</v>
      </c>
      <c r="AD54" s="99" t="s">
        <v>78</v>
      </c>
      <c r="AE54" s="98">
        <v>94000</v>
      </c>
      <c r="AF54" s="99" t="s">
        <v>78</v>
      </c>
      <c r="AG54" s="98" t="s">
        <v>78</v>
      </c>
      <c r="AH54" s="99" t="s">
        <v>78</v>
      </c>
      <c r="AI54" s="98">
        <v>94000</v>
      </c>
      <c r="AJ54" s="130"/>
      <c r="AK54" s="131"/>
      <c r="AL54" s="129"/>
      <c r="AM54" s="123"/>
      <c r="AN54" s="124"/>
      <c r="AO54" s="126"/>
      <c r="AP54" s="125"/>
      <c r="AQ54" s="127"/>
      <c r="AR54" s="122"/>
      <c r="AS54" s="121"/>
      <c r="AT54" s="120"/>
      <c r="AU54" s="50"/>
      <c r="AV54" s="50"/>
      <c r="AW54" s="50"/>
      <c r="AX54" s="50"/>
      <c r="AY54" s="50"/>
      <c r="AZ54" s="50"/>
      <c r="BA54" s="50"/>
      <c r="BB54" s="50"/>
      <c r="BC54" s="50"/>
      <c r="BD54" s="50"/>
    </row>
    <row r="55" spans="1:56" s="33" customFormat="1" ht="52.5" customHeight="1">
      <c r="A55" s="128">
        <v>49</v>
      </c>
      <c r="B55" s="128" t="s">
        <v>163</v>
      </c>
      <c r="C55" s="90">
        <v>42474</v>
      </c>
      <c r="D55" s="128" t="s">
        <v>64</v>
      </c>
      <c r="E55" s="128" t="s">
        <v>66</v>
      </c>
      <c r="F55" s="91" t="s">
        <v>246</v>
      </c>
      <c r="G55" s="91" t="s">
        <v>247</v>
      </c>
      <c r="H55" s="92">
        <v>41631</v>
      </c>
      <c r="I55" s="91" t="s">
        <v>248</v>
      </c>
      <c r="J55" s="128" t="s">
        <v>108</v>
      </c>
      <c r="K55" s="93" t="s">
        <v>249</v>
      </c>
      <c r="L55" s="94" t="s">
        <v>76</v>
      </c>
      <c r="M55" s="95" t="s">
        <v>78</v>
      </c>
      <c r="N55" s="96">
        <v>170712.9</v>
      </c>
      <c r="O55" s="97" t="s">
        <v>78</v>
      </c>
      <c r="P55" s="95" t="s">
        <v>78</v>
      </c>
      <c r="Q55" s="34" t="s">
        <v>78</v>
      </c>
      <c r="R55" s="95" t="s">
        <v>78</v>
      </c>
      <c r="S55" s="34" t="s">
        <v>78</v>
      </c>
      <c r="T55" s="95" t="s">
        <v>78</v>
      </c>
      <c r="U55" s="34" t="s">
        <v>78</v>
      </c>
      <c r="V55" s="95" t="s">
        <v>78</v>
      </c>
      <c r="W55" s="34" t="s">
        <v>78</v>
      </c>
      <c r="X55" s="95" t="s">
        <v>78</v>
      </c>
      <c r="Y55" s="34">
        <v>56800</v>
      </c>
      <c r="Z55" s="95" t="s">
        <v>78</v>
      </c>
      <c r="AA55" s="34" t="s">
        <v>78</v>
      </c>
      <c r="AB55" s="95" t="s">
        <v>78</v>
      </c>
      <c r="AC55" s="98">
        <v>56800</v>
      </c>
      <c r="AD55" s="99" t="s">
        <v>78</v>
      </c>
      <c r="AE55" s="98" t="s">
        <v>78</v>
      </c>
      <c r="AF55" s="99" t="s">
        <v>78</v>
      </c>
      <c r="AG55" s="98">
        <v>56800</v>
      </c>
      <c r="AH55" s="99" t="s">
        <v>78</v>
      </c>
      <c r="AI55" s="98" t="s">
        <v>78</v>
      </c>
      <c r="AJ55" s="130"/>
      <c r="AK55" s="131"/>
      <c r="AL55" s="129"/>
      <c r="AM55" s="123" t="s">
        <v>113</v>
      </c>
      <c r="AN55" s="124"/>
      <c r="AO55" s="126"/>
      <c r="AP55" s="125"/>
      <c r="AQ55" s="127"/>
      <c r="AR55" s="122"/>
      <c r="AS55" s="121"/>
      <c r="AT55" s="120" t="s">
        <v>113</v>
      </c>
      <c r="AU55" s="50"/>
      <c r="AV55" s="50"/>
      <c r="AW55" s="50"/>
      <c r="AX55" s="50"/>
      <c r="AY55" s="50"/>
      <c r="AZ55" s="50"/>
      <c r="BA55" s="50"/>
      <c r="BB55" s="50"/>
      <c r="BC55" s="50"/>
      <c r="BD55" s="50"/>
    </row>
    <row r="56" spans="1:56" s="33" customFormat="1" ht="52.5" customHeight="1">
      <c r="A56" s="128">
        <v>50</v>
      </c>
      <c r="B56" s="128" t="s">
        <v>163</v>
      </c>
      <c r="C56" s="90">
        <v>42474</v>
      </c>
      <c r="D56" s="128" t="s">
        <v>64</v>
      </c>
      <c r="E56" s="128" t="s">
        <v>66</v>
      </c>
      <c r="F56" s="91" t="s">
        <v>250</v>
      </c>
      <c r="G56" s="91" t="s">
        <v>247</v>
      </c>
      <c r="H56" s="92">
        <v>41631</v>
      </c>
      <c r="I56" s="91" t="s">
        <v>248</v>
      </c>
      <c r="J56" s="128" t="s">
        <v>251</v>
      </c>
      <c r="K56" s="93" t="s">
        <v>249</v>
      </c>
      <c r="L56" s="94" t="s">
        <v>76</v>
      </c>
      <c r="M56" s="95" t="s">
        <v>78</v>
      </c>
      <c r="N56" s="96">
        <v>9600</v>
      </c>
      <c r="O56" s="97" t="s">
        <v>78</v>
      </c>
      <c r="P56" s="95" t="s">
        <v>78</v>
      </c>
      <c r="Q56" s="34" t="s">
        <v>78</v>
      </c>
      <c r="R56" s="95" t="s">
        <v>78</v>
      </c>
      <c r="S56" s="34" t="s">
        <v>78</v>
      </c>
      <c r="T56" s="95" t="s">
        <v>78</v>
      </c>
      <c r="U56" s="34" t="s">
        <v>78</v>
      </c>
      <c r="V56" s="95" t="s">
        <v>78</v>
      </c>
      <c r="W56" s="34" t="s">
        <v>78</v>
      </c>
      <c r="X56" s="95" t="s">
        <v>78</v>
      </c>
      <c r="Y56" s="34">
        <v>3200</v>
      </c>
      <c r="Z56" s="95" t="s">
        <v>78</v>
      </c>
      <c r="AA56" s="34" t="s">
        <v>78</v>
      </c>
      <c r="AB56" s="95" t="s">
        <v>78</v>
      </c>
      <c r="AC56" s="98">
        <v>3200</v>
      </c>
      <c r="AD56" s="99" t="s">
        <v>78</v>
      </c>
      <c r="AE56" s="98" t="s">
        <v>78</v>
      </c>
      <c r="AF56" s="99" t="s">
        <v>78</v>
      </c>
      <c r="AG56" s="98">
        <v>3200</v>
      </c>
      <c r="AH56" s="99" t="s">
        <v>78</v>
      </c>
      <c r="AI56" s="98" t="s">
        <v>78</v>
      </c>
      <c r="AJ56" s="130" t="s">
        <v>113</v>
      </c>
      <c r="AK56" s="131"/>
      <c r="AL56" s="129"/>
      <c r="AM56" s="123" t="s">
        <v>113</v>
      </c>
      <c r="AN56" s="124"/>
      <c r="AO56" s="126"/>
      <c r="AP56" s="125"/>
      <c r="AQ56" s="127"/>
      <c r="AR56" s="122"/>
      <c r="AS56" s="121"/>
      <c r="AT56" s="120"/>
      <c r="AU56" s="50"/>
      <c r="AV56" s="50"/>
      <c r="AW56" s="50"/>
      <c r="AX56" s="50"/>
      <c r="AY56" s="50"/>
      <c r="AZ56" s="50"/>
      <c r="BA56" s="50"/>
      <c r="BB56" s="50"/>
      <c r="BC56" s="50"/>
      <c r="BD56" s="50"/>
    </row>
    <row r="57" spans="1:56" s="33" customFormat="1" ht="52.5" customHeight="1">
      <c r="A57" s="128">
        <v>51</v>
      </c>
      <c r="B57" s="128" t="s">
        <v>163</v>
      </c>
      <c r="C57" s="90">
        <v>42474</v>
      </c>
      <c r="D57" s="128" t="s">
        <v>64</v>
      </c>
      <c r="E57" s="128" t="s">
        <v>66</v>
      </c>
      <c r="F57" s="91" t="s">
        <v>252</v>
      </c>
      <c r="G57" s="91" t="s">
        <v>247</v>
      </c>
      <c r="H57" s="92">
        <v>41631</v>
      </c>
      <c r="I57" s="91" t="s">
        <v>248</v>
      </c>
      <c r="J57" s="128" t="s">
        <v>108</v>
      </c>
      <c r="K57" s="93" t="s">
        <v>249</v>
      </c>
      <c r="L57" s="94" t="s">
        <v>76</v>
      </c>
      <c r="M57" s="95" t="s">
        <v>78</v>
      </c>
      <c r="N57" s="96" t="s">
        <v>78</v>
      </c>
      <c r="O57" s="97" t="s">
        <v>78</v>
      </c>
      <c r="P57" s="95" t="s">
        <v>78</v>
      </c>
      <c r="Q57" s="34" t="s">
        <v>78</v>
      </c>
      <c r="R57" s="95" t="s">
        <v>78</v>
      </c>
      <c r="S57" s="34" t="s">
        <v>78</v>
      </c>
      <c r="T57" s="95" t="s">
        <v>78</v>
      </c>
      <c r="U57" s="34" t="s">
        <v>78</v>
      </c>
      <c r="V57" s="95" t="s">
        <v>78</v>
      </c>
      <c r="W57" s="34" t="s">
        <v>78</v>
      </c>
      <c r="X57" s="95" t="s">
        <v>78</v>
      </c>
      <c r="Y57" s="34" t="s">
        <v>78</v>
      </c>
      <c r="Z57" s="95" t="s">
        <v>78</v>
      </c>
      <c r="AA57" s="34" t="s">
        <v>78</v>
      </c>
      <c r="AB57" s="95" t="s">
        <v>78</v>
      </c>
      <c r="AC57" s="98" t="s">
        <v>78</v>
      </c>
      <c r="AD57" s="99" t="s">
        <v>78</v>
      </c>
      <c r="AE57" s="98" t="s">
        <v>78</v>
      </c>
      <c r="AF57" s="99" t="s">
        <v>78</v>
      </c>
      <c r="AG57" s="98" t="s">
        <v>78</v>
      </c>
      <c r="AH57" s="99" t="s">
        <v>78</v>
      </c>
      <c r="AI57" s="98" t="s">
        <v>78</v>
      </c>
      <c r="AJ57" s="130"/>
      <c r="AK57" s="131"/>
      <c r="AL57" s="129"/>
      <c r="AM57" s="123"/>
      <c r="AN57" s="124"/>
      <c r="AO57" s="126"/>
      <c r="AP57" s="125"/>
      <c r="AQ57" s="127"/>
      <c r="AR57" s="122"/>
      <c r="AS57" s="121"/>
      <c r="AT57" s="120"/>
      <c r="AU57" s="50"/>
      <c r="AV57" s="50"/>
      <c r="AW57" s="50"/>
      <c r="AX57" s="50"/>
      <c r="AY57" s="50"/>
      <c r="AZ57" s="50"/>
      <c r="BA57" s="50"/>
      <c r="BB57" s="50"/>
      <c r="BC57" s="50"/>
      <c r="BD57" s="50"/>
    </row>
    <row r="58" spans="1:56" s="33" customFormat="1" ht="52.5" customHeight="1">
      <c r="A58" s="128">
        <v>52</v>
      </c>
      <c r="B58" s="128" t="s">
        <v>164</v>
      </c>
      <c r="C58" s="90">
        <v>42474</v>
      </c>
      <c r="D58" s="128" t="s">
        <v>64</v>
      </c>
      <c r="E58" s="128" t="s">
        <v>66</v>
      </c>
      <c r="F58" s="91" t="s">
        <v>253</v>
      </c>
      <c r="G58" s="91" t="s">
        <v>254</v>
      </c>
      <c r="H58" s="92">
        <v>42234</v>
      </c>
      <c r="I58" s="91" t="s">
        <v>255</v>
      </c>
      <c r="J58" s="128" t="s">
        <v>256</v>
      </c>
      <c r="K58" s="93" t="s">
        <v>257</v>
      </c>
      <c r="L58" s="94" t="s">
        <v>76</v>
      </c>
      <c r="M58" s="95" t="s">
        <v>78</v>
      </c>
      <c r="N58" s="96">
        <v>306200</v>
      </c>
      <c r="O58" s="97" t="s">
        <v>78</v>
      </c>
      <c r="P58" s="95" t="s">
        <v>78</v>
      </c>
      <c r="Q58" s="34" t="s">
        <v>78</v>
      </c>
      <c r="R58" s="95" t="s">
        <v>78</v>
      </c>
      <c r="S58" s="34" t="s">
        <v>78</v>
      </c>
      <c r="T58" s="95" t="s">
        <v>78</v>
      </c>
      <c r="U58" s="34">
        <v>21100</v>
      </c>
      <c r="V58" s="95" t="s">
        <v>78</v>
      </c>
      <c r="W58" s="34" t="s">
        <v>78</v>
      </c>
      <c r="X58" s="95" t="s">
        <v>78</v>
      </c>
      <c r="Y58" s="34">
        <v>26100</v>
      </c>
      <c r="Z58" s="95" t="s">
        <v>78</v>
      </c>
      <c r="AA58" s="34" t="s">
        <v>78</v>
      </c>
      <c r="AB58" s="95" t="s">
        <v>78</v>
      </c>
      <c r="AC58" s="98">
        <v>26150</v>
      </c>
      <c r="AD58" s="99" t="s">
        <v>78</v>
      </c>
      <c r="AE58" s="98" t="s">
        <v>78</v>
      </c>
      <c r="AF58" s="99" t="s">
        <v>78</v>
      </c>
      <c r="AG58" s="98">
        <v>26350</v>
      </c>
      <c r="AH58" s="99" t="s">
        <v>78</v>
      </c>
      <c r="AI58" s="98" t="s">
        <v>78</v>
      </c>
      <c r="AJ58" s="130" t="s">
        <v>113</v>
      </c>
      <c r="AK58" s="131"/>
      <c r="AL58" s="129" t="s">
        <v>113</v>
      </c>
      <c r="AM58" s="123"/>
      <c r="AN58" s="124"/>
      <c r="AO58" s="126"/>
      <c r="AP58" s="125"/>
      <c r="AQ58" s="127"/>
      <c r="AR58" s="122"/>
      <c r="AS58" s="121"/>
      <c r="AT58" s="120"/>
      <c r="AU58" s="50"/>
      <c r="AV58" s="50"/>
      <c r="AW58" s="50"/>
      <c r="AX58" s="50"/>
      <c r="AY58" s="50"/>
      <c r="AZ58" s="50"/>
      <c r="BA58" s="50"/>
      <c r="BB58" s="50"/>
      <c r="BC58" s="50"/>
      <c r="BD58" s="50"/>
    </row>
    <row r="59" spans="1:56" s="33" customFormat="1" ht="52.5" customHeight="1">
      <c r="A59" s="128">
        <v>53</v>
      </c>
      <c r="B59" s="128" t="s">
        <v>165</v>
      </c>
      <c r="C59" s="90">
        <v>42474</v>
      </c>
      <c r="D59" s="128" t="s">
        <v>64</v>
      </c>
      <c r="E59" s="128" t="s">
        <v>112</v>
      </c>
      <c r="F59" s="91" t="s">
        <v>258</v>
      </c>
      <c r="G59" s="91" t="s">
        <v>259</v>
      </c>
      <c r="H59" s="92">
        <v>41561</v>
      </c>
      <c r="I59" s="91" t="s">
        <v>260</v>
      </c>
      <c r="J59" s="128" t="s">
        <v>117</v>
      </c>
      <c r="K59" s="93" t="s">
        <v>261</v>
      </c>
      <c r="L59" s="94" t="s">
        <v>130</v>
      </c>
      <c r="M59" s="95" t="s">
        <v>78</v>
      </c>
      <c r="N59" s="96">
        <v>133.16399999999999</v>
      </c>
      <c r="O59" s="97">
        <v>1.0249999999999999</v>
      </c>
      <c r="P59" s="95" t="s">
        <v>78</v>
      </c>
      <c r="Q59" s="34">
        <v>32.941000000000003</v>
      </c>
      <c r="R59" s="95" t="s">
        <v>78</v>
      </c>
      <c r="S59" s="34">
        <v>0.15</v>
      </c>
      <c r="T59" s="95" t="s">
        <v>78</v>
      </c>
      <c r="U59" s="34">
        <v>32.941000000000003</v>
      </c>
      <c r="V59" s="95" t="s">
        <v>78</v>
      </c>
      <c r="W59" s="34">
        <v>0.15</v>
      </c>
      <c r="X59" s="95" t="s">
        <v>78</v>
      </c>
      <c r="Y59" s="34">
        <v>33.640999999999998</v>
      </c>
      <c r="Z59" s="95" t="s">
        <v>78</v>
      </c>
      <c r="AA59" s="34">
        <v>0.45</v>
      </c>
      <c r="AB59" s="95" t="s">
        <v>78</v>
      </c>
      <c r="AC59" s="98" t="s">
        <v>78</v>
      </c>
      <c r="AD59" s="99" t="s">
        <v>78</v>
      </c>
      <c r="AE59" s="98" t="s">
        <v>78</v>
      </c>
      <c r="AF59" s="99" t="s">
        <v>78</v>
      </c>
      <c r="AG59" s="98" t="s">
        <v>78</v>
      </c>
      <c r="AH59" s="99" t="s">
        <v>78</v>
      </c>
      <c r="AI59" s="98" t="s">
        <v>78</v>
      </c>
      <c r="AJ59" s="130"/>
      <c r="AK59" s="131"/>
      <c r="AL59" s="129"/>
      <c r="AM59" s="123"/>
      <c r="AN59" s="124"/>
      <c r="AO59" s="126"/>
      <c r="AP59" s="125"/>
      <c r="AQ59" s="127"/>
      <c r="AR59" s="122"/>
      <c r="AS59" s="121"/>
      <c r="AT59" s="120"/>
      <c r="AU59" s="50"/>
      <c r="AV59" s="50"/>
      <c r="AW59" s="50"/>
      <c r="AX59" s="50"/>
      <c r="AY59" s="50"/>
      <c r="AZ59" s="50"/>
      <c r="BA59" s="50"/>
      <c r="BB59" s="50"/>
      <c r="BC59" s="50"/>
      <c r="BD59" s="50"/>
    </row>
    <row r="60" spans="1:56" s="33" customFormat="1" ht="52.5" customHeight="1">
      <c r="A60" s="128">
        <v>54</v>
      </c>
      <c r="B60" s="128" t="s">
        <v>166</v>
      </c>
      <c r="C60" s="90">
        <v>42474</v>
      </c>
      <c r="D60" s="128" t="s">
        <v>64</v>
      </c>
      <c r="E60" s="128" t="s">
        <v>66</v>
      </c>
      <c r="F60" s="91" t="s">
        <v>262</v>
      </c>
      <c r="G60" s="91" t="s">
        <v>263</v>
      </c>
      <c r="H60" s="92">
        <v>41180</v>
      </c>
      <c r="I60" s="91" t="s">
        <v>264</v>
      </c>
      <c r="J60" s="128" t="s">
        <v>63</v>
      </c>
      <c r="K60" s="93" t="s">
        <v>265</v>
      </c>
      <c r="L60" s="94" t="s">
        <v>76</v>
      </c>
      <c r="M60" s="95" t="s">
        <v>78</v>
      </c>
      <c r="N60" s="96">
        <v>50894.5</v>
      </c>
      <c r="O60" s="97">
        <v>111900</v>
      </c>
      <c r="P60" s="95" t="s">
        <v>78</v>
      </c>
      <c r="Q60" s="34">
        <v>1900</v>
      </c>
      <c r="R60" s="95" t="s">
        <v>78</v>
      </c>
      <c r="S60" s="34" t="s">
        <v>78</v>
      </c>
      <c r="T60" s="95" t="s">
        <v>78</v>
      </c>
      <c r="U60" s="34">
        <v>11900</v>
      </c>
      <c r="V60" s="95" t="s">
        <v>78</v>
      </c>
      <c r="W60" s="34">
        <v>40000</v>
      </c>
      <c r="X60" s="95" t="s">
        <v>78</v>
      </c>
      <c r="Y60" s="34" t="s">
        <v>78</v>
      </c>
      <c r="Z60" s="95" t="s">
        <v>78</v>
      </c>
      <c r="AA60" s="34" t="s">
        <v>78</v>
      </c>
      <c r="AB60" s="95" t="s">
        <v>78</v>
      </c>
      <c r="AC60" s="98" t="s">
        <v>78</v>
      </c>
      <c r="AD60" s="99" t="s">
        <v>78</v>
      </c>
      <c r="AE60" s="98" t="s">
        <v>78</v>
      </c>
      <c r="AF60" s="99" t="s">
        <v>78</v>
      </c>
      <c r="AG60" s="98" t="s">
        <v>78</v>
      </c>
      <c r="AH60" s="99" t="s">
        <v>78</v>
      </c>
      <c r="AI60" s="98" t="s">
        <v>78</v>
      </c>
      <c r="AJ60" s="130"/>
      <c r="AK60" s="131"/>
      <c r="AL60" s="129"/>
      <c r="AM60" s="123"/>
      <c r="AN60" s="124"/>
      <c r="AO60" s="126"/>
      <c r="AP60" s="125" t="s">
        <v>113</v>
      </c>
      <c r="AQ60" s="127"/>
      <c r="AR60" s="122"/>
      <c r="AS60" s="121"/>
      <c r="AT60" s="120"/>
      <c r="AU60" s="50"/>
      <c r="AV60" s="50"/>
      <c r="AW60" s="50"/>
      <c r="AX60" s="50"/>
      <c r="AY60" s="50"/>
      <c r="AZ60" s="50"/>
      <c r="BA60" s="50"/>
      <c r="BB60" s="50"/>
      <c r="BC60" s="50"/>
      <c r="BD60" s="50"/>
    </row>
    <row r="61" spans="1:56" s="33" customFormat="1" ht="52.5" customHeight="1">
      <c r="A61" s="128">
        <v>55</v>
      </c>
      <c r="B61" s="128" t="s">
        <v>166</v>
      </c>
      <c r="C61" s="90">
        <v>42474</v>
      </c>
      <c r="D61" s="128" t="s">
        <v>64</v>
      </c>
      <c r="E61" s="128" t="s">
        <v>66</v>
      </c>
      <c r="F61" s="91" t="s">
        <v>266</v>
      </c>
      <c r="G61" s="91" t="s">
        <v>263</v>
      </c>
      <c r="H61" s="92">
        <v>41180</v>
      </c>
      <c r="I61" s="91" t="s">
        <v>264</v>
      </c>
      <c r="J61" s="128" t="s">
        <v>63</v>
      </c>
      <c r="K61" s="93" t="s">
        <v>265</v>
      </c>
      <c r="L61" s="94" t="s">
        <v>76</v>
      </c>
      <c r="M61" s="95" t="s">
        <v>78</v>
      </c>
      <c r="N61" s="96" t="s">
        <v>78</v>
      </c>
      <c r="O61" s="97" t="s">
        <v>78</v>
      </c>
      <c r="P61" s="95" t="s">
        <v>78</v>
      </c>
      <c r="Q61" s="34" t="s">
        <v>78</v>
      </c>
      <c r="R61" s="95" t="s">
        <v>78</v>
      </c>
      <c r="S61" s="34" t="s">
        <v>78</v>
      </c>
      <c r="T61" s="95" t="s">
        <v>78</v>
      </c>
      <c r="U61" s="34" t="s">
        <v>78</v>
      </c>
      <c r="V61" s="95" t="s">
        <v>78</v>
      </c>
      <c r="W61" s="34" t="s">
        <v>78</v>
      </c>
      <c r="X61" s="95" t="s">
        <v>78</v>
      </c>
      <c r="Y61" s="34" t="s">
        <v>78</v>
      </c>
      <c r="Z61" s="95" t="s">
        <v>78</v>
      </c>
      <c r="AA61" s="34" t="s">
        <v>78</v>
      </c>
      <c r="AB61" s="95" t="s">
        <v>78</v>
      </c>
      <c r="AC61" s="98" t="s">
        <v>78</v>
      </c>
      <c r="AD61" s="99" t="s">
        <v>78</v>
      </c>
      <c r="AE61" s="98" t="s">
        <v>78</v>
      </c>
      <c r="AF61" s="99" t="s">
        <v>78</v>
      </c>
      <c r="AG61" s="98" t="s">
        <v>78</v>
      </c>
      <c r="AH61" s="99" t="s">
        <v>78</v>
      </c>
      <c r="AI61" s="98" t="s">
        <v>78</v>
      </c>
      <c r="AJ61" s="130"/>
      <c r="AK61" s="131"/>
      <c r="AL61" s="129"/>
      <c r="AM61" s="123"/>
      <c r="AN61" s="124"/>
      <c r="AO61" s="126"/>
      <c r="AP61" s="125"/>
      <c r="AQ61" s="127"/>
      <c r="AR61" s="122"/>
      <c r="AS61" s="121"/>
      <c r="AT61" s="120"/>
      <c r="AU61" s="50"/>
      <c r="AV61" s="50"/>
      <c r="AW61" s="50"/>
      <c r="AX61" s="50"/>
      <c r="AY61" s="50"/>
      <c r="AZ61" s="50"/>
      <c r="BA61" s="50"/>
      <c r="BB61" s="50"/>
      <c r="BC61" s="50"/>
      <c r="BD61" s="50"/>
    </row>
    <row r="62" spans="1:56" s="33" customFormat="1" ht="52.5" customHeight="1">
      <c r="A62" s="128">
        <v>56</v>
      </c>
      <c r="B62" s="128" t="s">
        <v>474</v>
      </c>
      <c r="C62" s="90">
        <v>42475</v>
      </c>
      <c r="D62" s="128" t="s">
        <v>64</v>
      </c>
      <c r="E62" s="128" t="s">
        <v>66</v>
      </c>
      <c r="F62" s="91" t="s">
        <v>267</v>
      </c>
      <c r="G62" s="91" t="s">
        <v>268</v>
      </c>
      <c r="H62" s="92">
        <v>41527</v>
      </c>
      <c r="I62" s="91" t="s">
        <v>269</v>
      </c>
      <c r="J62" s="128" t="s">
        <v>270</v>
      </c>
      <c r="K62" s="93" t="s">
        <v>271</v>
      </c>
      <c r="L62" s="94" t="s">
        <v>76</v>
      </c>
      <c r="M62" s="95" t="s">
        <v>78</v>
      </c>
      <c r="N62" s="96">
        <v>62527.3</v>
      </c>
      <c r="O62" s="97" t="s">
        <v>78</v>
      </c>
      <c r="P62" s="95" t="s">
        <v>78</v>
      </c>
      <c r="Q62" s="34">
        <v>10000</v>
      </c>
      <c r="R62" s="95" t="s">
        <v>78</v>
      </c>
      <c r="S62" s="34" t="s">
        <v>78</v>
      </c>
      <c r="T62" s="95" t="s">
        <v>78</v>
      </c>
      <c r="U62" s="34">
        <v>10000</v>
      </c>
      <c r="V62" s="95" t="s">
        <v>78</v>
      </c>
      <c r="W62" s="34" t="s">
        <v>78</v>
      </c>
      <c r="X62" s="95" t="s">
        <v>78</v>
      </c>
      <c r="Y62" s="34">
        <v>10000</v>
      </c>
      <c r="Z62" s="95" t="s">
        <v>78</v>
      </c>
      <c r="AA62" s="34" t="s">
        <v>78</v>
      </c>
      <c r="AB62" s="95" t="s">
        <v>78</v>
      </c>
      <c r="AC62" s="98">
        <v>10000</v>
      </c>
      <c r="AD62" s="99" t="s">
        <v>78</v>
      </c>
      <c r="AE62" s="98" t="s">
        <v>78</v>
      </c>
      <c r="AF62" s="99" t="s">
        <v>78</v>
      </c>
      <c r="AG62" s="98">
        <v>10000</v>
      </c>
      <c r="AH62" s="99" t="s">
        <v>78</v>
      </c>
      <c r="AI62" s="98" t="s">
        <v>78</v>
      </c>
      <c r="AJ62" s="130" t="s">
        <v>113</v>
      </c>
      <c r="AK62" s="131"/>
      <c r="AL62" s="129"/>
      <c r="AM62" s="123" t="s">
        <v>113</v>
      </c>
      <c r="AN62" s="124"/>
      <c r="AO62" s="126"/>
      <c r="AP62" s="125"/>
      <c r="AQ62" s="127"/>
      <c r="AR62" s="122" t="s">
        <v>113</v>
      </c>
      <c r="AS62" s="121"/>
      <c r="AT62" s="120"/>
      <c r="AU62" s="50"/>
      <c r="AV62" s="50"/>
      <c r="AW62" s="50"/>
      <c r="AX62" s="50"/>
      <c r="AY62" s="50"/>
      <c r="AZ62" s="50"/>
      <c r="BA62" s="50"/>
      <c r="BB62" s="50"/>
      <c r="BC62" s="50"/>
      <c r="BD62" s="50"/>
    </row>
    <row r="63" spans="1:56" s="33" customFormat="1" ht="52.5" customHeight="1">
      <c r="A63" s="128">
        <v>57</v>
      </c>
      <c r="B63" s="128" t="s">
        <v>769</v>
      </c>
      <c r="C63" s="90">
        <v>42403</v>
      </c>
      <c r="D63" s="128" t="s">
        <v>64</v>
      </c>
      <c r="E63" s="128" t="s">
        <v>112</v>
      </c>
      <c r="F63" s="91" t="s">
        <v>1330</v>
      </c>
      <c r="G63" s="91" t="s">
        <v>1331</v>
      </c>
      <c r="H63" s="92">
        <v>41500</v>
      </c>
      <c r="I63" s="91" t="s">
        <v>1332</v>
      </c>
      <c r="J63" s="128" t="s">
        <v>63</v>
      </c>
      <c r="K63" s="93" t="s">
        <v>1333</v>
      </c>
      <c r="L63" s="94" t="s">
        <v>76</v>
      </c>
      <c r="M63" s="95">
        <v>59064</v>
      </c>
      <c r="N63" s="96">
        <v>130000.36</v>
      </c>
      <c r="O63" s="97">
        <v>37436000</v>
      </c>
      <c r="P63" s="95" t="s">
        <v>78</v>
      </c>
      <c r="Q63" s="34">
        <v>17837</v>
      </c>
      <c r="R63" s="95" t="s">
        <v>78</v>
      </c>
      <c r="S63" s="34">
        <v>7320000</v>
      </c>
      <c r="T63" s="95" t="s">
        <v>78</v>
      </c>
      <c r="U63" s="34">
        <v>17884.900000000001</v>
      </c>
      <c r="V63" s="95" t="s">
        <v>78</v>
      </c>
      <c r="W63" s="34">
        <v>10000000</v>
      </c>
      <c r="X63" s="95" t="s">
        <v>78</v>
      </c>
      <c r="Y63" s="34">
        <v>18711.5</v>
      </c>
      <c r="Z63" s="95" t="s">
        <v>78</v>
      </c>
      <c r="AA63" s="34">
        <v>4900000</v>
      </c>
      <c r="AB63" s="95" t="s">
        <v>78</v>
      </c>
      <c r="AC63" s="98">
        <v>19576.8</v>
      </c>
      <c r="AD63" s="99" t="s">
        <v>78</v>
      </c>
      <c r="AE63" s="98">
        <v>5900000</v>
      </c>
      <c r="AF63" s="99" t="s">
        <v>78</v>
      </c>
      <c r="AG63" s="98">
        <v>20482.8</v>
      </c>
      <c r="AH63" s="99" t="s">
        <v>78</v>
      </c>
      <c r="AI63" s="98">
        <v>5900000</v>
      </c>
      <c r="AJ63" s="130"/>
      <c r="AK63" s="131"/>
      <c r="AL63" s="129"/>
      <c r="AM63" s="123" t="s">
        <v>113</v>
      </c>
      <c r="AN63" s="124"/>
      <c r="AO63" s="126"/>
      <c r="AP63" s="125" t="s">
        <v>113</v>
      </c>
      <c r="AQ63" s="127"/>
      <c r="AR63" s="122"/>
      <c r="AS63" s="121"/>
      <c r="AT63" s="120"/>
      <c r="AU63" s="50"/>
      <c r="AV63" s="50"/>
      <c r="AW63" s="50"/>
      <c r="AX63" s="50"/>
      <c r="AY63" s="50"/>
      <c r="AZ63" s="50"/>
      <c r="BA63" s="50"/>
      <c r="BB63" s="50"/>
      <c r="BC63" s="50"/>
      <c r="BD63" s="50"/>
    </row>
    <row r="64" spans="1:56" s="33" customFormat="1" ht="52.5" customHeight="1">
      <c r="A64" s="128">
        <v>58</v>
      </c>
      <c r="B64" s="128" t="s">
        <v>1152</v>
      </c>
      <c r="C64" s="90">
        <v>42478</v>
      </c>
      <c r="D64" s="128" t="s">
        <v>64</v>
      </c>
      <c r="E64" s="128" t="s">
        <v>66</v>
      </c>
      <c r="F64" s="91" t="s">
        <v>1334</v>
      </c>
      <c r="G64" s="91" t="s">
        <v>1154</v>
      </c>
      <c r="H64" s="92">
        <v>41935</v>
      </c>
      <c r="I64" s="91" t="s">
        <v>1155</v>
      </c>
      <c r="J64" s="128" t="s">
        <v>1335</v>
      </c>
      <c r="K64" s="93" t="s">
        <v>1156</v>
      </c>
      <c r="L64" s="94" t="s">
        <v>76</v>
      </c>
      <c r="M64" s="95" t="s">
        <v>78</v>
      </c>
      <c r="N64" s="96">
        <v>88084.2</v>
      </c>
      <c r="O64" s="97" t="s">
        <v>78</v>
      </c>
      <c r="P64" s="95" t="s">
        <v>78</v>
      </c>
      <c r="Q64" s="34" t="s">
        <v>78</v>
      </c>
      <c r="R64" s="95" t="s">
        <v>78</v>
      </c>
      <c r="S64" s="34" t="s">
        <v>78</v>
      </c>
      <c r="T64" s="95" t="s">
        <v>78</v>
      </c>
      <c r="U64" s="34" t="s">
        <v>78</v>
      </c>
      <c r="V64" s="95" t="s">
        <v>78</v>
      </c>
      <c r="W64" s="34" t="s">
        <v>78</v>
      </c>
      <c r="X64" s="95" t="s">
        <v>78</v>
      </c>
      <c r="Y64" s="34" t="s">
        <v>78</v>
      </c>
      <c r="Z64" s="95" t="s">
        <v>78</v>
      </c>
      <c r="AA64" s="34" t="s">
        <v>78</v>
      </c>
      <c r="AB64" s="95" t="s">
        <v>78</v>
      </c>
      <c r="AC64" s="98" t="s">
        <v>78</v>
      </c>
      <c r="AD64" s="99" t="s">
        <v>78</v>
      </c>
      <c r="AE64" s="98" t="s">
        <v>78</v>
      </c>
      <c r="AF64" s="99" t="s">
        <v>78</v>
      </c>
      <c r="AG64" s="98" t="s">
        <v>78</v>
      </c>
      <c r="AH64" s="99" t="s">
        <v>78</v>
      </c>
      <c r="AI64" s="98" t="s">
        <v>78</v>
      </c>
      <c r="AJ64" s="130" t="s">
        <v>113</v>
      </c>
      <c r="AK64" s="131" t="s">
        <v>113</v>
      </c>
      <c r="AL64" s="129"/>
      <c r="AM64" s="123"/>
      <c r="AN64" s="124"/>
      <c r="AO64" s="126"/>
      <c r="AP64" s="125"/>
      <c r="AQ64" s="127"/>
      <c r="AR64" s="122"/>
      <c r="AS64" s="121"/>
      <c r="AT64" s="120"/>
      <c r="AU64" s="50"/>
      <c r="AV64" s="50"/>
      <c r="AW64" s="50"/>
      <c r="AX64" s="50"/>
      <c r="AY64" s="50"/>
      <c r="AZ64" s="50"/>
      <c r="BA64" s="50"/>
      <c r="BB64" s="50"/>
      <c r="BC64" s="50"/>
      <c r="BD64" s="50"/>
    </row>
    <row r="65" spans="1:56" s="33" customFormat="1" ht="52.5" customHeight="1">
      <c r="A65" s="128">
        <v>59</v>
      </c>
      <c r="B65" s="128" t="s">
        <v>1164</v>
      </c>
      <c r="C65" s="90">
        <v>42478</v>
      </c>
      <c r="D65" s="128" t="s">
        <v>64</v>
      </c>
      <c r="E65" s="128" t="s">
        <v>112</v>
      </c>
      <c r="F65" s="91" t="s">
        <v>1336</v>
      </c>
      <c r="G65" s="91" t="s">
        <v>1337</v>
      </c>
      <c r="H65" s="92">
        <v>41414</v>
      </c>
      <c r="I65" s="91" t="s">
        <v>1338</v>
      </c>
      <c r="J65" s="128" t="s">
        <v>901</v>
      </c>
      <c r="K65" s="93" t="s">
        <v>1339</v>
      </c>
      <c r="L65" s="94" t="s">
        <v>76</v>
      </c>
      <c r="M65" s="95">
        <v>1727294.2</v>
      </c>
      <c r="N65" s="96">
        <v>2180882.2000000002</v>
      </c>
      <c r="O65" s="97" t="s">
        <v>78</v>
      </c>
      <c r="P65" s="95">
        <v>32000</v>
      </c>
      <c r="Q65" s="34" t="s">
        <v>1340</v>
      </c>
      <c r="R65" s="95" t="s">
        <v>78</v>
      </c>
      <c r="S65" s="34" t="s">
        <v>78</v>
      </c>
      <c r="T65" s="95">
        <v>32000</v>
      </c>
      <c r="U65" s="34" t="s">
        <v>1341</v>
      </c>
      <c r="V65" s="95" t="s">
        <v>78</v>
      </c>
      <c r="W65" s="34" t="s">
        <v>78</v>
      </c>
      <c r="X65" s="95">
        <v>32000</v>
      </c>
      <c r="Y65" s="34">
        <v>45500</v>
      </c>
      <c r="Z65" s="95" t="s">
        <v>78</v>
      </c>
      <c r="AA65" s="34" t="s">
        <v>78</v>
      </c>
      <c r="AB65" s="95" t="s">
        <v>78</v>
      </c>
      <c r="AC65" s="98" t="s">
        <v>78</v>
      </c>
      <c r="AD65" s="99" t="s">
        <v>78</v>
      </c>
      <c r="AE65" s="98" t="s">
        <v>78</v>
      </c>
      <c r="AF65" s="99" t="s">
        <v>78</v>
      </c>
      <c r="AG65" s="98" t="s">
        <v>78</v>
      </c>
      <c r="AH65" s="99" t="s">
        <v>78</v>
      </c>
      <c r="AI65" s="98" t="s">
        <v>78</v>
      </c>
      <c r="AJ65" s="130"/>
      <c r="AK65" s="131" t="s">
        <v>113</v>
      </c>
      <c r="AL65" s="129" t="s">
        <v>113</v>
      </c>
      <c r="AM65" s="123"/>
      <c r="AN65" s="124"/>
      <c r="AO65" s="126"/>
      <c r="AP65" s="125"/>
      <c r="AQ65" s="127"/>
      <c r="AR65" s="122"/>
      <c r="AS65" s="121"/>
      <c r="AT65" s="120"/>
      <c r="AU65" s="50"/>
      <c r="AV65" s="50"/>
      <c r="AW65" s="50"/>
      <c r="AX65" s="50"/>
      <c r="AY65" s="50"/>
      <c r="AZ65" s="50"/>
      <c r="BA65" s="50"/>
      <c r="BB65" s="50"/>
      <c r="BC65" s="50"/>
      <c r="BD65" s="50"/>
    </row>
    <row r="66" spans="1:56" s="33" customFormat="1" ht="52.5" customHeight="1">
      <c r="A66" s="128">
        <v>60</v>
      </c>
      <c r="B66" s="128" t="s">
        <v>1169</v>
      </c>
      <c r="C66" s="90">
        <v>42478</v>
      </c>
      <c r="D66" s="128" t="s">
        <v>64</v>
      </c>
      <c r="E66" s="128" t="s">
        <v>66</v>
      </c>
      <c r="F66" s="91" t="s">
        <v>1342</v>
      </c>
      <c r="G66" s="91" t="s">
        <v>1170</v>
      </c>
      <c r="H66" s="92">
        <v>41547</v>
      </c>
      <c r="I66" s="91" t="s">
        <v>1171</v>
      </c>
      <c r="J66" s="128" t="s">
        <v>108</v>
      </c>
      <c r="K66" s="93" t="s">
        <v>1172</v>
      </c>
      <c r="L66" s="94" t="s">
        <v>76</v>
      </c>
      <c r="M66" s="95">
        <v>351700</v>
      </c>
      <c r="N66" s="96">
        <f>61750.1+128351.8</f>
        <v>190101.9</v>
      </c>
      <c r="O66" s="97">
        <v>20606.400000000001</v>
      </c>
      <c r="P66" s="95">
        <v>4000</v>
      </c>
      <c r="Q66" s="34">
        <v>12118.5</v>
      </c>
      <c r="R66" s="95" t="s">
        <v>78</v>
      </c>
      <c r="S66" s="34">
        <v>2493.8000000000002</v>
      </c>
      <c r="T66" s="95">
        <v>4000</v>
      </c>
      <c r="U66" s="34">
        <v>8800.2999999999993</v>
      </c>
      <c r="V66" s="95" t="s">
        <v>78</v>
      </c>
      <c r="W66" s="34">
        <v>2493.8000000000002</v>
      </c>
      <c r="X66" s="95">
        <v>4000</v>
      </c>
      <c r="Y66" s="34">
        <v>8262.2000000000007</v>
      </c>
      <c r="Z66" s="95" t="s">
        <v>78</v>
      </c>
      <c r="AA66" s="34">
        <v>2493.8000000000002</v>
      </c>
      <c r="AB66" s="95">
        <v>242600</v>
      </c>
      <c r="AC66" s="98">
        <v>59347.5</v>
      </c>
      <c r="AD66" s="99">
        <v>47312</v>
      </c>
      <c r="AE66" s="98">
        <v>3500</v>
      </c>
      <c r="AF66" s="99">
        <v>91600</v>
      </c>
      <c r="AG66" s="98">
        <v>24426.2</v>
      </c>
      <c r="AH66" s="99">
        <v>14438.1</v>
      </c>
      <c r="AI66" s="98">
        <v>3500</v>
      </c>
      <c r="AJ66" s="130"/>
      <c r="AK66" s="131" t="s">
        <v>113</v>
      </c>
      <c r="AL66" s="129"/>
      <c r="AM66" s="123"/>
      <c r="AN66" s="124"/>
      <c r="AO66" s="126"/>
      <c r="AP66" s="125"/>
      <c r="AQ66" s="127"/>
      <c r="AR66" s="122"/>
      <c r="AS66" s="121"/>
      <c r="AT66" s="120"/>
      <c r="AU66" s="50"/>
      <c r="AV66" s="50"/>
      <c r="AW66" s="50"/>
      <c r="AX66" s="50"/>
      <c r="AY66" s="50"/>
      <c r="AZ66" s="50"/>
      <c r="BA66" s="50"/>
      <c r="BB66" s="50"/>
      <c r="BC66" s="50"/>
      <c r="BD66" s="50"/>
    </row>
    <row r="67" spans="1:56" s="33" customFormat="1" ht="52.5" customHeight="1">
      <c r="A67" s="128">
        <v>61</v>
      </c>
      <c r="B67" s="128" t="s">
        <v>1175</v>
      </c>
      <c r="C67" s="90">
        <v>42478</v>
      </c>
      <c r="D67" s="128" t="s">
        <v>64</v>
      </c>
      <c r="E67" s="128" t="s">
        <v>66</v>
      </c>
      <c r="F67" s="91" t="s">
        <v>217</v>
      </c>
      <c r="G67" s="91" t="s">
        <v>1343</v>
      </c>
      <c r="H67" s="92">
        <v>41540</v>
      </c>
      <c r="I67" s="91" t="s">
        <v>1344</v>
      </c>
      <c r="J67" s="128" t="s">
        <v>1345</v>
      </c>
      <c r="K67" s="93" t="s">
        <v>1346</v>
      </c>
      <c r="L67" s="94" t="s">
        <v>130</v>
      </c>
      <c r="M67" s="95">
        <v>5967</v>
      </c>
      <c r="N67" s="96">
        <v>700</v>
      </c>
      <c r="O67" s="97">
        <v>23354</v>
      </c>
      <c r="P67" s="95">
        <v>1391</v>
      </c>
      <c r="Q67" s="34"/>
      <c r="R67" s="95"/>
      <c r="S67" s="34">
        <v>2070</v>
      </c>
      <c r="T67" s="95">
        <v>800</v>
      </c>
      <c r="U67" s="34">
        <v>100</v>
      </c>
      <c r="V67" s="95"/>
      <c r="W67" s="34">
        <v>2941</v>
      </c>
      <c r="X67" s="95">
        <v>800</v>
      </c>
      <c r="Y67" s="34">
        <v>100</v>
      </c>
      <c r="Z67" s="95"/>
      <c r="AA67" s="34" t="s">
        <v>1347</v>
      </c>
      <c r="AB67" s="95">
        <v>800</v>
      </c>
      <c r="AC67" s="98">
        <v>100</v>
      </c>
      <c r="AD67" s="99"/>
      <c r="AE67" s="98">
        <v>3963</v>
      </c>
      <c r="AF67" s="99">
        <v>800</v>
      </c>
      <c r="AG67" s="98">
        <v>100</v>
      </c>
      <c r="AH67" s="99"/>
      <c r="AI67" s="98">
        <v>4956</v>
      </c>
      <c r="AJ67" s="130" t="s">
        <v>113</v>
      </c>
      <c r="AK67" s="131"/>
      <c r="AL67" s="129"/>
      <c r="AM67" s="123" t="s">
        <v>113</v>
      </c>
      <c r="AN67" s="124" t="s">
        <v>113</v>
      </c>
      <c r="AO67" s="126"/>
      <c r="AP67" s="125"/>
      <c r="AQ67" s="127"/>
      <c r="AR67" s="122" t="s">
        <v>113</v>
      </c>
      <c r="AS67" s="121" t="s">
        <v>113</v>
      </c>
      <c r="AT67" s="120"/>
      <c r="AU67" s="50"/>
      <c r="AV67" s="50"/>
      <c r="AW67" s="50"/>
      <c r="AX67" s="50"/>
      <c r="AY67" s="50"/>
      <c r="AZ67" s="50"/>
      <c r="BA67" s="50"/>
      <c r="BB67" s="50"/>
      <c r="BC67" s="50"/>
      <c r="BD67" s="50"/>
    </row>
    <row r="68" spans="1:56" s="33" customFormat="1" ht="52.5" customHeight="1">
      <c r="A68" s="128">
        <v>62</v>
      </c>
      <c r="B68" s="128" t="s">
        <v>1238</v>
      </c>
      <c r="C68" s="90">
        <v>42479</v>
      </c>
      <c r="D68" s="128" t="s">
        <v>64</v>
      </c>
      <c r="E68" s="128" t="s">
        <v>66</v>
      </c>
      <c r="F68" s="91" t="s">
        <v>1348</v>
      </c>
      <c r="G68" s="91" t="s">
        <v>1240</v>
      </c>
      <c r="H68" s="92">
        <v>41564</v>
      </c>
      <c r="I68" s="91" t="s">
        <v>1241</v>
      </c>
      <c r="J68" s="128" t="s">
        <v>1134</v>
      </c>
      <c r="K68" s="93" t="s">
        <v>1243</v>
      </c>
      <c r="L68" s="94" t="s">
        <v>76</v>
      </c>
      <c r="M68" s="95" t="s">
        <v>78</v>
      </c>
      <c r="N68" s="96" t="s">
        <v>78</v>
      </c>
      <c r="O68" s="97">
        <v>48750000</v>
      </c>
      <c r="P68" s="95" t="s">
        <v>78</v>
      </c>
      <c r="Q68" s="34" t="s">
        <v>78</v>
      </c>
      <c r="R68" s="95" t="s">
        <v>78</v>
      </c>
      <c r="S68" s="34">
        <v>99800010</v>
      </c>
      <c r="T68" s="95" t="s">
        <v>78</v>
      </c>
      <c r="U68" s="34" t="s">
        <v>78</v>
      </c>
      <c r="V68" s="95" t="s">
        <v>78</v>
      </c>
      <c r="W68" s="34">
        <v>10170000</v>
      </c>
      <c r="X68" s="95" t="s">
        <v>78</v>
      </c>
      <c r="Y68" s="34" t="s">
        <v>78</v>
      </c>
      <c r="Z68" s="95" t="s">
        <v>78</v>
      </c>
      <c r="AA68" s="34">
        <v>10900000</v>
      </c>
      <c r="AB68" s="95" t="s">
        <v>78</v>
      </c>
      <c r="AC68" s="98" t="s">
        <v>78</v>
      </c>
      <c r="AD68" s="99" t="s">
        <v>78</v>
      </c>
      <c r="AE68" s="98" t="s">
        <v>78</v>
      </c>
      <c r="AF68" s="99" t="s">
        <v>78</v>
      </c>
      <c r="AG68" s="98" t="s">
        <v>78</v>
      </c>
      <c r="AH68" s="99" t="s">
        <v>78</v>
      </c>
      <c r="AI68" s="98" t="s">
        <v>78</v>
      </c>
      <c r="AJ68" s="130"/>
      <c r="AK68" s="131"/>
      <c r="AL68" s="129"/>
      <c r="AM68" s="123"/>
      <c r="AN68" s="124"/>
      <c r="AO68" s="126"/>
      <c r="AP68" s="125"/>
      <c r="AQ68" s="127"/>
      <c r="AR68" s="122"/>
      <c r="AS68" s="121"/>
      <c r="AT68" s="120"/>
      <c r="AU68" s="50"/>
      <c r="AV68" s="50"/>
      <c r="AW68" s="50"/>
      <c r="AX68" s="50"/>
      <c r="AY68" s="50"/>
      <c r="AZ68" s="50"/>
      <c r="BA68" s="50"/>
      <c r="BB68" s="50"/>
      <c r="BC68" s="50"/>
      <c r="BD68" s="50"/>
    </row>
    <row r="69" spans="1:56" s="33" customFormat="1" ht="52.5" customHeight="1">
      <c r="A69" s="128">
        <v>63</v>
      </c>
      <c r="B69" s="128" t="s">
        <v>1247</v>
      </c>
      <c r="C69" s="90">
        <v>42479</v>
      </c>
      <c r="D69" s="128" t="s">
        <v>64</v>
      </c>
      <c r="E69" s="128" t="s">
        <v>66</v>
      </c>
      <c r="F69" s="91" t="s">
        <v>1349</v>
      </c>
      <c r="G69" s="91" t="s">
        <v>1249</v>
      </c>
      <c r="H69" s="92">
        <v>42354</v>
      </c>
      <c r="I69" s="91" t="s">
        <v>1250</v>
      </c>
      <c r="J69" s="128" t="s">
        <v>572</v>
      </c>
      <c r="K69" s="93" t="s">
        <v>1251</v>
      </c>
      <c r="L69" s="94" t="s">
        <v>76</v>
      </c>
      <c r="M69" s="95" t="s">
        <v>78</v>
      </c>
      <c r="N69" s="96">
        <v>608600</v>
      </c>
      <c r="O69" s="97" t="s">
        <v>78</v>
      </c>
      <c r="P69" s="95" t="s">
        <v>78</v>
      </c>
      <c r="Q69" s="34">
        <v>204200</v>
      </c>
      <c r="R69" s="95" t="s">
        <v>78</v>
      </c>
      <c r="S69" s="34" t="s">
        <v>78</v>
      </c>
      <c r="T69" s="95" t="s">
        <v>78</v>
      </c>
      <c r="U69" s="34">
        <v>202200</v>
      </c>
      <c r="V69" s="95" t="s">
        <v>78</v>
      </c>
      <c r="W69" s="34" t="s">
        <v>78</v>
      </c>
      <c r="X69" s="95" t="s">
        <v>78</v>
      </c>
      <c r="Y69" s="34">
        <v>202200</v>
      </c>
      <c r="Z69" s="95" t="s">
        <v>78</v>
      </c>
      <c r="AA69" s="34" t="s">
        <v>78</v>
      </c>
      <c r="AB69" s="95" t="s">
        <v>78</v>
      </c>
      <c r="AC69" s="98" t="s">
        <v>78</v>
      </c>
      <c r="AD69" s="99" t="s">
        <v>78</v>
      </c>
      <c r="AE69" s="98" t="s">
        <v>78</v>
      </c>
      <c r="AF69" s="99" t="s">
        <v>78</v>
      </c>
      <c r="AG69" s="98" t="s">
        <v>78</v>
      </c>
      <c r="AH69" s="99" t="s">
        <v>78</v>
      </c>
      <c r="AI69" s="98" t="s">
        <v>78</v>
      </c>
      <c r="AJ69" s="130"/>
      <c r="AK69" s="131"/>
      <c r="AL69" s="129"/>
      <c r="AM69" s="123" t="s">
        <v>113</v>
      </c>
      <c r="AN69" s="124"/>
      <c r="AO69" s="126"/>
      <c r="AP69" s="125"/>
      <c r="AQ69" s="127"/>
      <c r="AR69" s="122"/>
      <c r="AS69" s="121"/>
      <c r="AT69" s="120"/>
      <c r="AU69" s="50"/>
      <c r="AV69" s="50"/>
      <c r="AW69" s="50"/>
      <c r="AX69" s="50"/>
      <c r="AY69" s="50"/>
      <c r="AZ69" s="50"/>
      <c r="BA69" s="50"/>
      <c r="BB69" s="50"/>
      <c r="BC69" s="50"/>
      <c r="BD69" s="50"/>
    </row>
    <row r="70" spans="1:56" s="33" customFormat="1" ht="52.5" customHeight="1">
      <c r="A70" s="128">
        <v>64</v>
      </c>
      <c r="B70" s="128" t="s">
        <v>1270</v>
      </c>
      <c r="C70" s="90">
        <v>42479</v>
      </c>
      <c r="D70" s="128" t="s">
        <v>64</v>
      </c>
      <c r="E70" s="128" t="s">
        <v>66</v>
      </c>
      <c r="F70" s="91" t="s">
        <v>1350</v>
      </c>
      <c r="G70" s="91" t="s">
        <v>1272</v>
      </c>
      <c r="H70" s="92">
        <v>41550</v>
      </c>
      <c r="I70" s="91" t="s">
        <v>1273</v>
      </c>
      <c r="J70" s="128" t="s">
        <v>86</v>
      </c>
      <c r="K70" s="93" t="s">
        <v>1274</v>
      </c>
      <c r="L70" s="94" t="s">
        <v>76</v>
      </c>
      <c r="M70" s="95" t="s">
        <v>78</v>
      </c>
      <c r="N70" s="96">
        <v>3609.3</v>
      </c>
      <c r="O70" s="97" t="s">
        <v>78</v>
      </c>
      <c r="P70" s="95" t="s">
        <v>78</v>
      </c>
      <c r="Q70" s="34">
        <v>996.3</v>
      </c>
      <c r="R70" s="95" t="s">
        <v>78</v>
      </c>
      <c r="S70" s="34" t="s">
        <v>78</v>
      </c>
      <c r="T70" s="95" t="s">
        <v>78</v>
      </c>
      <c r="U70" s="34">
        <v>996.3</v>
      </c>
      <c r="V70" s="95" t="s">
        <v>78</v>
      </c>
      <c r="W70" s="34" t="s">
        <v>78</v>
      </c>
      <c r="X70" s="95" t="s">
        <v>78</v>
      </c>
      <c r="Y70" s="34" t="s">
        <v>78</v>
      </c>
      <c r="Z70" s="95" t="s">
        <v>78</v>
      </c>
      <c r="AA70" s="34" t="s">
        <v>78</v>
      </c>
      <c r="AB70" s="95" t="s">
        <v>78</v>
      </c>
      <c r="AC70" s="98" t="s">
        <v>78</v>
      </c>
      <c r="AD70" s="99" t="s">
        <v>78</v>
      </c>
      <c r="AE70" s="98" t="s">
        <v>78</v>
      </c>
      <c r="AF70" s="99" t="s">
        <v>78</v>
      </c>
      <c r="AG70" s="98" t="s">
        <v>78</v>
      </c>
      <c r="AH70" s="99" t="s">
        <v>78</v>
      </c>
      <c r="AI70" s="98" t="s">
        <v>78</v>
      </c>
      <c r="AJ70" s="130"/>
      <c r="AK70" s="131"/>
      <c r="AL70" s="129"/>
      <c r="AM70" s="123"/>
      <c r="AN70" s="124"/>
      <c r="AO70" s="126"/>
      <c r="AP70" s="125"/>
      <c r="AQ70" s="127"/>
      <c r="AR70" s="122"/>
      <c r="AS70" s="121"/>
      <c r="AT70" s="120"/>
      <c r="AU70" s="50"/>
      <c r="AV70" s="50"/>
      <c r="AW70" s="50"/>
      <c r="AX70" s="50"/>
      <c r="AY70" s="50"/>
      <c r="AZ70" s="50"/>
      <c r="BA70" s="50"/>
      <c r="BB70" s="50"/>
      <c r="BC70" s="50"/>
      <c r="BD70" s="50"/>
    </row>
    <row r="71" spans="1:56" s="33" customFormat="1" ht="52.5" customHeight="1">
      <c r="A71" s="128">
        <v>65</v>
      </c>
      <c r="B71" s="128" t="s">
        <v>1309</v>
      </c>
      <c r="C71" s="90">
        <v>42480</v>
      </c>
      <c r="D71" s="128" t="s">
        <v>64</v>
      </c>
      <c r="E71" s="128" t="s">
        <v>66</v>
      </c>
      <c r="F71" s="91" t="s">
        <v>1351</v>
      </c>
      <c r="G71" s="91" t="s">
        <v>1311</v>
      </c>
      <c r="H71" s="92">
        <v>40807</v>
      </c>
      <c r="I71" s="91" t="s">
        <v>1312</v>
      </c>
      <c r="J71" s="128" t="s">
        <v>1352</v>
      </c>
      <c r="K71" s="93" t="s">
        <v>1314</v>
      </c>
      <c r="L71" s="94" t="s">
        <v>76</v>
      </c>
      <c r="M71" s="95" t="s">
        <v>78</v>
      </c>
      <c r="N71" s="96">
        <v>107316.1</v>
      </c>
      <c r="O71" s="97">
        <v>18451593.800000001</v>
      </c>
      <c r="P71" s="95" t="s">
        <v>78</v>
      </c>
      <c r="Q71" s="34">
        <v>6788.2</v>
      </c>
      <c r="R71" s="95" t="s">
        <v>78</v>
      </c>
      <c r="S71" s="34">
        <v>1643590</v>
      </c>
      <c r="T71" s="95" t="s">
        <v>78</v>
      </c>
      <c r="U71" s="34">
        <v>6788.2</v>
      </c>
      <c r="V71" s="95" t="s">
        <v>78</v>
      </c>
      <c r="W71" s="34">
        <v>573208.80000000005</v>
      </c>
      <c r="X71" s="95" t="s">
        <v>78</v>
      </c>
      <c r="Y71" s="34">
        <v>32800</v>
      </c>
      <c r="Z71" s="95" t="s">
        <v>78</v>
      </c>
      <c r="AA71" s="34">
        <v>1205020</v>
      </c>
      <c r="AB71" s="95" t="s">
        <v>78</v>
      </c>
      <c r="AC71" s="98">
        <v>23470</v>
      </c>
      <c r="AD71" s="99" t="s">
        <v>78</v>
      </c>
      <c r="AE71" s="98">
        <v>1600770</v>
      </c>
      <c r="AF71" s="99" t="s">
        <v>78</v>
      </c>
      <c r="AG71" s="98">
        <v>24400</v>
      </c>
      <c r="AH71" s="99" t="s">
        <v>78</v>
      </c>
      <c r="AI71" s="98">
        <v>2000770</v>
      </c>
      <c r="AJ71" s="130"/>
      <c r="AK71" s="131" t="s">
        <v>113</v>
      </c>
      <c r="AL71" s="129"/>
      <c r="AM71" s="123"/>
      <c r="AN71" s="124"/>
      <c r="AO71" s="126"/>
      <c r="AP71" s="125"/>
      <c r="AQ71" s="127"/>
      <c r="AR71" s="122"/>
      <c r="AS71" s="121"/>
      <c r="AT71" s="120"/>
      <c r="AU71" s="50"/>
      <c r="AV71" s="50"/>
      <c r="AW71" s="50"/>
      <c r="AX71" s="50"/>
      <c r="AY71" s="50"/>
      <c r="AZ71" s="50"/>
      <c r="BA71" s="50"/>
      <c r="BB71" s="50"/>
      <c r="BC71" s="50"/>
      <c r="BD71" s="50"/>
    </row>
    <row r="72" spans="1:56" s="33" customFormat="1" ht="52.5" customHeight="1">
      <c r="A72" s="128">
        <v>66</v>
      </c>
      <c r="B72" s="128" t="s">
        <v>1259</v>
      </c>
      <c r="C72" s="90">
        <v>42480</v>
      </c>
      <c r="D72" s="128" t="s">
        <v>64</v>
      </c>
      <c r="E72" s="128" t="s">
        <v>66</v>
      </c>
      <c r="F72" s="91" t="s">
        <v>1353</v>
      </c>
      <c r="G72" s="91" t="s">
        <v>1354</v>
      </c>
      <c r="H72" s="92">
        <v>42213</v>
      </c>
      <c r="I72" s="91" t="s">
        <v>1262</v>
      </c>
      <c r="J72" s="128" t="s">
        <v>56</v>
      </c>
      <c r="K72" s="93" t="s">
        <v>1355</v>
      </c>
      <c r="L72" s="94" t="s">
        <v>76</v>
      </c>
      <c r="M72" s="95" t="s">
        <v>78</v>
      </c>
      <c r="N72" s="96">
        <v>190000</v>
      </c>
      <c r="O72" s="97" t="s">
        <v>78</v>
      </c>
      <c r="P72" s="95" t="s">
        <v>78</v>
      </c>
      <c r="Q72" s="34" t="s">
        <v>78</v>
      </c>
      <c r="R72" s="95" t="s">
        <v>78</v>
      </c>
      <c r="S72" s="34" t="s">
        <v>78</v>
      </c>
      <c r="T72" s="95" t="s">
        <v>78</v>
      </c>
      <c r="U72" s="34" t="s">
        <v>78</v>
      </c>
      <c r="V72" s="95" t="s">
        <v>78</v>
      </c>
      <c r="W72" s="34" t="s">
        <v>78</v>
      </c>
      <c r="X72" s="95" t="s">
        <v>78</v>
      </c>
      <c r="Y72" s="34">
        <v>50000</v>
      </c>
      <c r="Z72" s="95" t="s">
        <v>78</v>
      </c>
      <c r="AA72" s="34" t="s">
        <v>78</v>
      </c>
      <c r="AB72" s="95" t="s">
        <v>78</v>
      </c>
      <c r="AC72" s="98">
        <v>50000</v>
      </c>
      <c r="AD72" s="99" t="s">
        <v>78</v>
      </c>
      <c r="AE72" s="98" t="s">
        <v>78</v>
      </c>
      <c r="AF72" s="99" t="s">
        <v>78</v>
      </c>
      <c r="AG72" s="98">
        <v>50000</v>
      </c>
      <c r="AH72" s="99" t="s">
        <v>78</v>
      </c>
      <c r="AI72" s="98" t="s">
        <v>78</v>
      </c>
      <c r="AJ72" s="130"/>
      <c r="AK72" s="131"/>
      <c r="AL72" s="129" t="s">
        <v>113</v>
      </c>
      <c r="AM72" s="123" t="s">
        <v>113</v>
      </c>
      <c r="AN72" s="124"/>
      <c r="AO72" s="126"/>
      <c r="AP72" s="125"/>
      <c r="AQ72" s="127"/>
      <c r="AR72" s="122"/>
      <c r="AS72" s="121"/>
      <c r="AT72" s="120"/>
      <c r="AU72" s="50"/>
      <c r="AV72" s="50"/>
      <c r="AW72" s="50"/>
      <c r="AX72" s="50"/>
      <c r="AY72" s="50"/>
      <c r="AZ72" s="50"/>
      <c r="BA72" s="50"/>
      <c r="BB72" s="50"/>
      <c r="BC72" s="50"/>
      <c r="BD72" s="50"/>
    </row>
    <row r="73" spans="1:56" s="33" customFormat="1" ht="52.5" customHeight="1">
      <c r="A73" s="128">
        <v>67</v>
      </c>
      <c r="B73" s="128" t="s">
        <v>1259</v>
      </c>
      <c r="C73" s="90">
        <v>42480</v>
      </c>
      <c r="D73" s="128" t="s">
        <v>64</v>
      </c>
      <c r="E73" s="128" t="s">
        <v>66</v>
      </c>
      <c r="F73" s="91" t="s">
        <v>1356</v>
      </c>
      <c r="G73" s="91" t="s">
        <v>1354</v>
      </c>
      <c r="H73" s="92">
        <v>42213</v>
      </c>
      <c r="I73" s="91" t="s">
        <v>1262</v>
      </c>
      <c r="J73" s="128" t="s">
        <v>56</v>
      </c>
      <c r="K73" s="93" t="s">
        <v>1355</v>
      </c>
      <c r="L73" s="94" t="s">
        <v>76</v>
      </c>
      <c r="M73" s="95" t="s">
        <v>78</v>
      </c>
      <c r="N73" s="96">
        <v>105000</v>
      </c>
      <c r="O73" s="97" t="s">
        <v>78</v>
      </c>
      <c r="P73" s="95" t="s">
        <v>78</v>
      </c>
      <c r="Q73" s="34" t="s">
        <v>78</v>
      </c>
      <c r="R73" s="95" t="s">
        <v>78</v>
      </c>
      <c r="S73" s="34" t="s">
        <v>78</v>
      </c>
      <c r="T73" s="95" t="s">
        <v>78</v>
      </c>
      <c r="U73" s="34" t="s">
        <v>78</v>
      </c>
      <c r="V73" s="95" t="s">
        <v>78</v>
      </c>
      <c r="W73" s="34" t="s">
        <v>78</v>
      </c>
      <c r="X73" s="95" t="s">
        <v>78</v>
      </c>
      <c r="Y73" s="34">
        <v>30000</v>
      </c>
      <c r="Z73" s="95" t="s">
        <v>78</v>
      </c>
      <c r="AA73" s="34" t="s">
        <v>78</v>
      </c>
      <c r="AB73" s="95" t="s">
        <v>78</v>
      </c>
      <c r="AC73" s="98">
        <v>30000</v>
      </c>
      <c r="AD73" s="99" t="s">
        <v>78</v>
      </c>
      <c r="AE73" s="98" t="s">
        <v>78</v>
      </c>
      <c r="AF73" s="99" t="s">
        <v>78</v>
      </c>
      <c r="AG73" s="98">
        <v>30000</v>
      </c>
      <c r="AH73" s="99" t="s">
        <v>78</v>
      </c>
      <c r="AI73" s="98" t="s">
        <v>78</v>
      </c>
      <c r="AJ73" s="130"/>
      <c r="AK73" s="131" t="s">
        <v>113</v>
      </c>
      <c r="AL73" s="129"/>
      <c r="AM73" s="123" t="s">
        <v>113</v>
      </c>
      <c r="AN73" s="124"/>
      <c r="AO73" s="126"/>
      <c r="AP73" s="125"/>
      <c r="AQ73" s="127"/>
      <c r="AR73" s="122"/>
      <c r="AS73" s="121"/>
      <c r="AT73" s="120"/>
      <c r="AU73" s="50"/>
      <c r="AV73" s="50"/>
      <c r="AW73" s="50"/>
      <c r="AX73" s="50"/>
      <c r="AY73" s="50"/>
      <c r="AZ73" s="50"/>
      <c r="BA73" s="50"/>
      <c r="BB73" s="50"/>
      <c r="BC73" s="50"/>
      <c r="BD73" s="50"/>
    </row>
    <row r="74" spans="1:56" s="33" customFormat="1" ht="52.5" customHeight="1">
      <c r="A74" s="128">
        <v>68</v>
      </c>
      <c r="B74" s="128" t="s">
        <v>1259</v>
      </c>
      <c r="C74" s="90">
        <v>42480</v>
      </c>
      <c r="D74" s="128" t="s">
        <v>64</v>
      </c>
      <c r="E74" s="128" t="s">
        <v>66</v>
      </c>
      <c r="F74" s="91" t="s">
        <v>1357</v>
      </c>
      <c r="G74" s="91" t="s">
        <v>1354</v>
      </c>
      <c r="H74" s="92">
        <v>42213</v>
      </c>
      <c r="I74" s="91" t="s">
        <v>1262</v>
      </c>
      <c r="J74" s="128" t="s">
        <v>56</v>
      </c>
      <c r="K74" s="93" t="s">
        <v>1355</v>
      </c>
      <c r="L74" s="94" t="s">
        <v>76</v>
      </c>
      <c r="M74" s="95" t="s">
        <v>78</v>
      </c>
      <c r="N74" s="96">
        <v>70000</v>
      </c>
      <c r="O74" s="97" t="s">
        <v>78</v>
      </c>
      <c r="P74" s="95" t="s">
        <v>78</v>
      </c>
      <c r="Q74" s="34" t="s">
        <v>78</v>
      </c>
      <c r="R74" s="95" t="s">
        <v>78</v>
      </c>
      <c r="S74" s="34" t="s">
        <v>78</v>
      </c>
      <c r="T74" s="95" t="s">
        <v>78</v>
      </c>
      <c r="U74" s="34" t="s">
        <v>78</v>
      </c>
      <c r="V74" s="95" t="s">
        <v>78</v>
      </c>
      <c r="W74" s="34" t="s">
        <v>78</v>
      </c>
      <c r="X74" s="95" t="s">
        <v>78</v>
      </c>
      <c r="Y74" s="34">
        <v>20000</v>
      </c>
      <c r="Z74" s="95" t="s">
        <v>78</v>
      </c>
      <c r="AA74" s="34" t="s">
        <v>78</v>
      </c>
      <c r="AB74" s="95" t="s">
        <v>78</v>
      </c>
      <c r="AC74" s="98">
        <v>20000</v>
      </c>
      <c r="AD74" s="99" t="s">
        <v>78</v>
      </c>
      <c r="AE74" s="98" t="s">
        <v>78</v>
      </c>
      <c r="AF74" s="99" t="s">
        <v>78</v>
      </c>
      <c r="AG74" s="98">
        <v>20000</v>
      </c>
      <c r="AH74" s="99" t="s">
        <v>78</v>
      </c>
      <c r="AI74" s="98" t="s">
        <v>78</v>
      </c>
      <c r="AJ74" s="130"/>
      <c r="AK74" s="131"/>
      <c r="AL74" s="129"/>
      <c r="AM74" s="123"/>
      <c r="AN74" s="124"/>
      <c r="AO74" s="126"/>
      <c r="AP74" s="125" t="s">
        <v>113</v>
      </c>
      <c r="AQ74" s="127"/>
      <c r="AR74" s="122"/>
      <c r="AS74" s="121"/>
      <c r="AT74" s="120"/>
      <c r="AU74" s="50"/>
      <c r="AV74" s="50"/>
      <c r="AW74" s="50"/>
      <c r="AX74" s="50"/>
      <c r="AY74" s="50"/>
      <c r="AZ74" s="50"/>
      <c r="BA74" s="50"/>
      <c r="BB74" s="50"/>
      <c r="BC74" s="50"/>
      <c r="BD74" s="50"/>
    </row>
    <row r="75" spans="1:56" s="33" customFormat="1" ht="52.5" customHeight="1">
      <c r="A75" s="128">
        <v>69</v>
      </c>
      <c r="B75" s="128" t="s">
        <v>1224</v>
      </c>
      <c r="C75" s="90">
        <v>42480</v>
      </c>
      <c r="D75" s="128" t="s">
        <v>64</v>
      </c>
      <c r="E75" s="128" t="s">
        <v>66</v>
      </c>
      <c r="F75" s="91" t="s">
        <v>1358</v>
      </c>
      <c r="G75" s="91" t="s">
        <v>1359</v>
      </c>
      <c r="H75" s="92">
        <v>41414</v>
      </c>
      <c r="I75" s="91" t="s">
        <v>1360</v>
      </c>
      <c r="J75" s="128" t="s">
        <v>63</v>
      </c>
      <c r="K75" s="93" t="s">
        <v>1361</v>
      </c>
      <c r="L75" s="94" t="s">
        <v>76</v>
      </c>
      <c r="M75" s="95">
        <v>610000</v>
      </c>
      <c r="N75" s="96">
        <v>364502.4</v>
      </c>
      <c r="O75" s="97" t="s">
        <v>78</v>
      </c>
      <c r="P75" s="95" t="s">
        <v>78</v>
      </c>
      <c r="Q75" s="34">
        <v>46985</v>
      </c>
      <c r="R75" s="95" t="s">
        <v>78</v>
      </c>
      <c r="S75" s="34" t="s">
        <v>78</v>
      </c>
      <c r="T75" s="95" t="s">
        <v>78</v>
      </c>
      <c r="U75" s="34">
        <v>51128.1</v>
      </c>
      <c r="V75" s="95" t="s">
        <v>78</v>
      </c>
      <c r="W75" s="34" t="s">
        <v>78</v>
      </c>
      <c r="X75" s="95" t="s">
        <v>78</v>
      </c>
      <c r="Y75" s="34">
        <v>53684.5</v>
      </c>
      <c r="Z75" s="95" t="s">
        <v>78</v>
      </c>
      <c r="AA75" s="34" t="s">
        <v>78</v>
      </c>
      <c r="AB75" s="95" t="s">
        <v>78</v>
      </c>
      <c r="AC75" s="98">
        <v>56368.800000000003</v>
      </c>
      <c r="AD75" s="99" t="s">
        <v>78</v>
      </c>
      <c r="AE75" s="98" t="s">
        <v>78</v>
      </c>
      <c r="AF75" s="99" t="s">
        <v>78</v>
      </c>
      <c r="AG75" s="98">
        <v>59018</v>
      </c>
      <c r="AH75" s="99" t="s">
        <v>78</v>
      </c>
      <c r="AI75" s="98" t="s">
        <v>78</v>
      </c>
      <c r="AJ75" s="130" t="s">
        <v>113</v>
      </c>
      <c r="AK75" s="131"/>
      <c r="AL75" s="129"/>
      <c r="AM75" s="123"/>
      <c r="AN75" s="124"/>
      <c r="AO75" s="126"/>
      <c r="AP75" s="125" t="s">
        <v>113</v>
      </c>
      <c r="AQ75" s="127"/>
      <c r="AR75" s="122" t="s">
        <v>113</v>
      </c>
      <c r="AS75" s="121"/>
      <c r="AT75" s="120"/>
      <c r="AU75" s="50"/>
      <c r="AV75" s="50"/>
      <c r="AW75" s="50"/>
      <c r="AX75" s="50"/>
      <c r="AY75" s="50"/>
      <c r="AZ75" s="50"/>
      <c r="BA75" s="50"/>
      <c r="BB75" s="50"/>
      <c r="BC75" s="50"/>
      <c r="BD75" s="50"/>
    </row>
    <row r="76" spans="1:56" s="33" customFormat="1" ht="52.5" customHeight="1">
      <c r="A76" s="128">
        <v>70</v>
      </c>
      <c r="B76" s="128" t="s">
        <v>1224</v>
      </c>
      <c r="C76" s="90">
        <v>42480</v>
      </c>
      <c r="D76" s="128" t="s">
        <v>64</v>
      </c>
      <c r="E76" s="128" t="s">
        <v>66</v>
      </c>
      <c r="F76" s="91" t="s">
        <v>1362</v>
      </c>
      <c r="G76" s="91" t="s">
        <v>1359</v>
      </c>
      <c r="H76" s="92">
        <v>41414</v>
      </c>
      <c r="I76" s="91" t="s">
        <v>1360</v>
      </c>
      <c r="J76" s="128" t="s">
        <v>63</v>
      </c>
      <c r="K76" s="93" t="s">
        <v>1361</v>
      </c>
      <c r="L76" s="94" t="s">
        <v>76</v>
      </c>
      <c r="M76" s="95" t="s">
        <v>78</v>
      </c>
      <c r="N76" s="96">
        <v>3072900</v>
      </c>
      <c r="O76" s="97" t="s">
        <v>78</v>
      </c>
      <c r="P76" s="95" t="s">
        <v>78</v>
      </c>
      <c r="Q76" s="34">
        <v>400000</v>
      </c>
      <c r="R76" s="95" t="s">
        <v>78</v>
      </c>
      <c r="S76" s="34" t="s">
        <v>78</v>
      </c>
      <c r="T76" s="95" t="s">
        <v>78</v>
      </c>
      <c r="U76" s="34">
        <v>400000</v>
      </c>
      <c r="V76" s="95" t="s">
        <v>78</v>
      </c>
      <c r="W76" s="34" t="s">
        <v>78</v>
      </c>
      <c r="X76" s="95" t="s">
        <v>78</v>
      </c>
      <c r="Y76" s="34">
        <v>400000</v>
      </c>
      <c r="Z76" s="95" t="s">
        <v>78</v>
      </c>
      <c r="AA76" s="34" t="s">
        <v>78</v>
      </c>
      <c r="AB76" s="95" t="s">
        <v>78</v>
      </c>
      <c r="AC76" s="98">
        <v>350000</v>
      </c>
      <c r="AD76" s="99" t="s">
        <v>78</v>
      </c>
      <c r="AE76" s="98" t="s">
        <v>78</v>
      </c>
      <c r="AF76" s="99" t="s">
        <v>78</v>
      </c>
      <c r="AG76" s="98">
        <v>350000</v>
      </c>
      <c r="AH76" s="99" t="s">
        <v>78</v>
      </c>
      <c r="AI76" s="98" t="s">
        <v>78</v>
      </c>
      <c r="AJ76" s="130"/>
      <c r="AK76" s="131"/>
      <c r="AL76" s="129"/>
      <c r="AM76" s="123"/>
      <c r="AN76" s="124"/>
      <c r="AO76" s="126"/>
      <c r="AP76" s="125"/>
      <c r="AQ76" s="127"/>
      <c r="AR76" s="122"/>
      <c r="AS76" s="121"/>
      <c r="AT76" s="120"/>
      <c r="AU76" s="50"/>
      <c r="AV76" s="50"/>
      <c r="AW76" s="50"/>
      <c r="AX76" s="50"/>
      <c r="AY76" s="50"/>
      <c r="AZ76" s="50"/>
      <c r="BA76" s="50"/>
      <c r="BB76" s="50"/>
      <c r="BC76" s="50"/>
      <c r="BD76" s="50"/>
    </row>
    <row r="77" spans="1:56" s="33" customFormat="1" ht="52.5" customHeight="1">
      <c r="A77" s="128">
        <v>71</v>
      </c>
      <c r="B77" s="128" t="s">
        <v>1224</v>
      </c>
      <c r="C77" s="90">
        <v>42480</v>
      </c>
      <c r="D77" s="128" t="s">
        <v>64</v>
      </c>
      <c r="E77" s="128" t="s">
        <v>66</v>
      </c>
      <c r="F77" s="91" t="s">
        <v>1363</v>
      </c>
      <c r="G77" s="91" t="s">
        <v>1359</v>
      </c>
      <c r="H77" s="92">
        <v>41414</v>
      </c>
      <c r="I77" s="91" t="s">
        <v>1360</v>
      </c>
      <c r="J77" s="128" t="s">
        <v>63</v>
      </c>
      <c r="K77" s="93" t="s">
        <v>1361</v>
      </c>
      <c r="L77" s="94" t="s">
        <v>76</v>
      </c>
      <c r="M77" s="95" t="s">
        <v>78</v>
      </c>
      <c r="N77" s="96">
        <v>8880.5</v>
      </c>
      <c r="O77" s="97" t="s">
        <v>78</v>
      </c>
      <c r="P77" s="95" t="s">
        <v>78</v>
      </c>
      <c r="Q77" s="34">
        <v>950.4</v>
      </c>
      <c r="R77" s="95" t="s">
        <v>78</v>
      </c>
      <c r="S77" s="34" t="s">
        <v>78</v>
      </c>
      <c r="T77" s="95" t="s">
        <v>78</v>
      </c>
      <c r="U77" s="34">
        <v>1098.9000000000001</v>
      </c>
      <c r="V77" s="95" t="s">
        <v>78</v>
      </c>
      <c r="W77" s="34" t="s">
        <v>78</v>
      </c>
      <c r="X77" s="95" t="s">
        <v>78</v>
      </c>
      <c r="Y77" s="34">
        <v>1153.8</v>
      </c>
      <c r="Z77" s="95" t="s">
        <v>78</v>
      </c>
      <c r="AA77" s="34" t="s">
        <v>78</v>
      </c>
      <c r="AB77" s="95" t="s">
        <v>78</v>
      </c>
      <c r="AC77" s="98">
        <v>1211.5</v>
      </c>
      <c r="AD77" s="99" t="s">
        <v>78</v>
      </c>
      <c r="AE77" s="98" t="s">
        <v>78</v>
      </c>
      <c r="AF77" s="99" t="s">
        <v>78</v>
      </c>
      <c r="AG77" s="98">
        <v>1268.4000000000001</v>
      </c>
      <c r="AH77" s="99" t="s">
        <v>78</v>
      </c>
      <c r="AI77" s="98" t="s">
        <v>78</v>
      </c>
      <c r="AJ77" s="130"/>
      <c r="AK77" s="131"/>
      <c r="AL77" s="129"/>
      <c r="AM77" s="123"/>
      <c r="AN77" s="124"/>
      <c r="AO77" s="126"/>
      <c r="AP77" s="125" t="s">
        <v>113</v>
      </c>
      <c r="AQ77" s="127"/>
      <c r="AR77" s="122"/>
      <c r="AS77" s="121"/>
      <c r="AT77" s="120"/>
      <c r="AU77" s="50"/>
      <c r="AV77" s="50"/>
      <c r="AW77" s="50"/>
      <c r="AX77" s="50"/>
      <c r="AY77" s="50"/>
      <c r="AZ77" s="50"/>
      <c r="BA77" s="50"/>
      <c r="BB77" s="50"/>
      <c r="BC77" s="50"/>
      <c r="BD77" s="50"/>
    </row>
    <row r="78" spans="1:56" s="33" customFormat="1" ht="52.5" customHeight="1">
      <c r="A78" s="137">
        <v>72</v>
      </c>
      <c r="B78" s="137" t="s">
        <v>1182</v>
      </c>
      <c r="C78" s="90">
        <v>42485</v>
      </c>
      <c r="D78" s="137" t="s">
        <v>64</v>
      </c>
      <c r="E78" s="137" t="s">
        <v>66</v>
      </c>
      <c r="F78" s="91" t="s">
        <v>1719</v>
      </c>
      <c r="G78" s="91" t="s">
        <v>1720</v>
      </c>
      <c r="H78" s="92">
        <v>41579</v>
      </c>
      <c r="I78" s="91" t="s">
        <v>1185</v>
      </c>
      <c r="J78" s="137" t="s">
        <v>108</v>
      </c>
      <c r="K78" s="93" t="s">
        <v>1721</v>
      </c>
      <c r="L78" s="94" t="s">
        <v>76</v>
      </c>
      <c r="M78" s="95" t="s">
        <v>78</v>
      </c>
      <c r="N78" s="96">
        <v>516476.9</v>
      </c>
      <c r="O78" s="97" t="s">
        <v>78</v>
      </c>
      <c r="P78" s="95" t="s">
        <v>78</v>
      </c>
      <c r="Q78" s="34" t="s">
        <v>78</v>
      </c>
      <c r="R78" s="95" t="s">
        <v>78</v>
      </c>
      <c r="S78" s="34" t="s">
        <v>78</v>
      </c>
      <c r="T78" s="95" t="s">
        <v>78</v>
      </c>
      <c r="U78" s="34" t="s">
        <v>78</v>
      </c>
      <c r="V78" s="95" t="s">
        <v>78</v>
      </c>
      <c r="W78" s="34" t="s">
        <v>78</v>
      </c>
      <c r="X78" s="95" t="s">
        <v>78</v>
      </c>
      <c r="Y78" s="34">
        <v>150000</v>
      </c>
      <c r="Z78" s="95" t="s">
        <v>78</v>
      </c>
      <c r="AA78" s="34" t="s">
        <v>78</v>
      </c>
      <c r="AB78" s="95" t="s">
        <v>78</v>
      </c>
      <c r="AC78" s="98">
        <v>150000</v>
      </c>
      <c r="AD78" s="99" t="s">
        <v>78</v>
      </c>
      <c r="AE78" s="98" t="s">
        <v>78</v>
      </c>
      <c r="AF78" s="99" t="s">
        <v>78</v>
      </c>
      <c r="AG78" s="98">
        <v>150000</v>
      </c>
      <c r="AH78" s="99" t="s">
        <v>78</v>
      </c>
      <c r="AI78" s="98" t="s">
        <v>78</v>
      </c>
      <c r="AJ78" s="140" t="s">
        <v>113</v>
      </c>
      <c r="AK78" s="141"/>
      <c r="AL78" s="142"/>
      <c r="AM78" s="143"/>
      <c r="AN78" s="144"/>
      <c r="AO78" s="145"/>
      <c r="AP78" s="146"/>
      <c r="AQ78" s="147"/>
      <c r="AR78" s="148" t="s">
        <v>113</v>
      </c>
      <c r="AS78" s="149"/>
      <c r="AT78" s="1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</row>
    <row r="79" spans="1:56" s="33" customFormat="1" ht="52.5" customHeight="1">
      <c r="A79" s="137">
        <v>73</v>
      </c>
      <c r="B79" s="137" t="s">
        <v>1296</v>
      </c>
      <c r="C79" s="90">
        <v>42485</v>
      </c>
      <c r="D79" s="137" t="s">
        <v>64</v>
      </c>
      <c r="E79" s="137" t="s">
        <v>66</v>
      </c>
      <c r="F79" s="91" t="s">
        <v>1722</v>
      </c>
      <c r="G79" s="91" t="s">
        <v>1723</v>
      </c>
      <c r="H79" s="92">
        <v>42233</v>
      </c>
      <c r="I79" s="91" t="s">
        <v>1724</v>
      </c>
      <c r="J79" s="137" t="s">
        <v>572</v>
      </c>
      <c r="K79" s="93" t="s">
        <v>1725</v>
      </c>
      <c r="L79" s="94" t="s">
        <v>76</v>
      </c>
      <c r="M79" s="95" t="s">
        <v>78</v>
      </c>
      <c r="N79" s="96" t="s">
        <v>78</v>
      </c>
      <c r="O79" s="97" t="s">
        <v>78</v>
      </c>
      <c r="P79" s="95" t="s">
        <v>78</v>
      </c>
      <c r="Q79" s="34" t="s">
        <v>78</v>
      </c>
      <c r="R79" s="95" t="s">
        <v>78</v>
      </c>
      <c r="S79" s="34" t="s">
        <v>78</v>
      </c>
      <c r="T79" s="95" t="s">
        <v>78</v>
      </c>
      <c r="U79" s="34" t="s">
        <v>78</v>
      </c>
      <c r="V79" s="95" t="s">
        <v>78</v>
      </c>
      <c r="W79" s="34" t="s">
        <v>78</v>
      </c>
      <c r="X79" s="95" t="s">
        <v>78</v>
      </c>
      <c r="Y79" s="34" t="s">
        <v>78</v>
      </c>
      <c r="Z79" s="95" t="s">
        <v>78</v>
      </c>
      <c r="AA79" s="34" t="s">
        <v>78</v>
      </c>
      <c r="AB79" s="95" t="s">
        <v>78</v>
      </c>
      <c r="AC79" s="98" t="s">
        <v>78</v>
      </c>
      <c r="AD79" s="99" t="s">
        <v>78</v>
      </c>
      <c r="AE79" s="98" t="s">
        <v>78</v>
      </c>
      <c r="AF79" s="99" t="s">
        <v>78</v>
      </c>
      <c r="AG79" s="98" t="s">
        <v>78</v>
      </c>
      <c r="AH79" s="99" t="s">
        <v>78</v>
      </c>
      <c r="AI79" s="98" t="s">
        <v>78</v>
      </c>
      <c r="AJ79" s="140"/>
      <c r="AK79" s="141"/>
      <c r="AL79" s="142"/>
      <c r="AM79" s="143"/>
      <c r="AN79" s="144"/>
      <c r="AO79" s="145"/>
      <c r="AP79" s="146"/>
      <c r="AQ79" s="147"/>
      <c r="AR79" s="148"/>
      <c r="AS79" s="149"/>
      <c r="AT79" s="1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</row>
    <row r="80" spans="1:56" s="33" customFormat="1" ht="52.5" customHeight="1">
      <c r="A80" s="137">
        <v>74</v>
      </c>
      <c r="B80" s="137" t="s">
        <v>1296</v>
      </c>
      <c r="C80" s="90">
        <v>42485</v>
      </c>
      <c r="D80" s="137" t="s">
        <v>64</v>
      </c>
      <c r="E80" s="137" t="s">
        <v>66</v>
      </c>
      <c r="F80" s="91" t="s">
        <v>1726</v>
      </c>
      <c r="G80" s="91" t="s">
        <v>1723</v>
      </c>
      <c r="H80" s="92">
        <v>42233</v>
      </c>
      <c r="I80" s="91" t="s">
        <v>1724</v>
      </c>
      <c r="J80" s="137" t="s">
        <v>572</v>
      </c>
      <c r="K80" s="93" t="s">
        <v>1725</v>
      </c>
      <c r="L80" s="94" t="s">
        <v>76</v>
      </c>
      <c r="M80" s="95" t="s">
        <v>78</v>
      </c>
      <c r="N80" s="96" t="s">
        <v>78</v>
      </c>
      <c r="O80" s="97" t="s">
        <v>78</v>
      </c>
      <c r="P80" s="95" t="s">
        <v>78</v>
      </c>
      <c r="Q80" s="34" t="s">
        <v>78</v>
      </c>
      <c r="R80" s="95" t="s">
        <v>78</v>
      </c>
      <c r="S80" s="34" t="s">
        <v>78</v>
      </c>
      <c r="T80" s="95" t="s">
        <v>78</v>
      </c>
      <c r="U80" s="34" t="s">
        <v>78</v>
      </c>
      <c r="V80" s="95" t="s">
        <v>78</v>
      </c>
      <c r="W80" s="34" t="s">
        <v>78</v>
      </c>
      <c r="X80" s="95" t="s">
        <v>78</v>
      </c>
      <c r="Y80" s="34" t="s">
        <v>78</v>
      </c>
      <c r="Z80" s="95" t="s">
        <v>78</v>
      </c>
      <c r="AA80" s="34" t="s">
        <v>78</v>
      </c>
      <c r="AB80" s="95" t="s">
        <v>78</v>
      </c>
      <c r="AC80" s="98" t="s">
        <v>78</v>
      </c>
      <c r="AD80" s="99" t="s">
        <v>78</v>
      </c>
      <c r="AE80" s="98" t="s">
        <v>78</v>
      </c>
      <c r="AF80" s="99" t="s">
        <v>78</v>
      </c>
      <c r="AG80" s="98" t="s">
        <v>78</v>
      </c>
      <c r="AH80" s="99" t="s">
        <v>78</v>
      </c>
      <c r="AI80" s="98" t="s">
        <v>78</v>
      </c>
      <c r="AJ80" s="140"/>
      <c r="AK80" s="141"/>
      <c r="AL80" s="142"/>
      <c r="AM80" s="143"/>
      <c r="AN80" s="144"/>
      <c r="AO80" s="145"/>
      <c r="AP80" s="146"/>
      <c r="AQ80" s="147"/>
      <c r="AR80" s="148"/>
      <c r="AS80" s="149"/>
      <c r="AT80" s="1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</row>
    <row r="81" spans="1:56" s="33" customFormat="1" ht="52.5" customHeight="1">
      <c r="A81" s="137">
        <v>75</v>
      </c>
      <c r="B81" s="137" t="s">
        <v>1296</v>
      </c>
      <c r="C81" s="90">
        <v>42485</v>
      </c>
      <c r="D81" s="137" t="s">
        <v>64</v>
      </c>
      <c r="E81" s="137" t="s">
        <v>66</v>
      </c>
      <c r="F81" s="91" t="s">
        <v>1727</v>
      </c>
      <c r="G81" s="91" t="s">
        <v>1723</v>
      </c>
      <c r="H81" s="92">
        <v>42233</v>
      </c>
      <c r="I81" s="91" t="s">
        <v>1724</v>
      </c>
      <c r="J81" s="137" t="s">
        <v>572</v>
      </c>
      <c r="K81" s="93" t="s">
        <v>1725</v>
      </c>
      <c r="L81" s="94" t="s">
        <v>76</v>
      </c>
      <c r="M81" s="95" t="s">
        <v>78</v>
      </c>
      <c r="N81" s="96" t="s">
        <v>78</v>
      </c>
      <c r="O81" s="97" t="s">
        <v>78</v>
      </c>
      <c r="P81" s="95" t="s">
        <v>78</v>
      </c>
      <c r="Q81" s="34" t="s">
        <v>78</v>
      </c>
      <c r="R81" s="95" t="s">
        <v>78</v>
      </c>
      <c r="S81" s="34" t="s">
        <v>78</v>
      </c>
      <c r="T81" s="95" t="s">
        <v>78</v>
      </c>
      <c r="U81" s="34" t="s">
        <v>78</v>
      </c>
      <c r="V81" s="95" t="s">
        <v>78</v>
      </c>
      <c r="W81" s="34" t="s">
        <v>78</v>
      </c>
      <c r="X81" s="95" t="s">
        <v>78</v>
      </c>
      <c r="Y81" s="34" t="s">
        <v>78</v>
      </c>
      <c r="Z81" s="95" t="s">
        <v>78</v>
      </c>
      <c r="AA81" s="34" t="s">
        <v>78</v>
      </c>
      <c r="AB81" s="95" t="s">
        <v>78</v>
      </c>
      <c r="AC81" s="98" t="s">
        <v>78</v>
      </c>
      <c r="AD81" s="99" t="s">
        <v>78</v>
      </c>
      <c r="AE81" s="98" t="s">
        <v>78</v>
      </c>
      <c r="AF81" s="99" t="s">
        <v>78</v>
      </c>
      <c r="AG81" s="98" t="s">
        <v>78</v>
      </c>
      <c r="AH81" s="99" t="s">
        <v>78</v>
      </c>
      <c r="AI81" s="98" t="s">
        <v>78</v>
      </c>
      <c r="AJ81" s="140"/>
      <c r="AK81" s="141"/>
      <c r="AL81" s="142"/>
      <c r="AM81" s="143"/>
      <c r="AN81" s="144"/>
      <c r="AO81" s="145"/>
      <c r="AP81" s="146"/>
      <c r="AQ81" s="147"/>
      <c r="AR81" s="148"/>
      <c r="AS81" s="149"/>
      <c r="AT81" s="1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</row>
    <row r="82" spans="1:56" s="33" customFormat="1" ht="52.5" customHeight="1">
      <c r="A82" s="137">
        <v>76</v>
      </c>
      <c r="B82" s="137" t="s">
        <v>1296</v>
      </c>
      <c r="C82" s="90">
        <v>42485</v>
      </c>
      <c r="D82" s="137" t="s">
        <v>64</v>
      </c>
      <c r="E82" s="137" t="s">
        <v>66</v>
      </c>
      <c r="F82" s="91" t="s">
        <v>1728</v>
      </c>
      <c r="G82" s="91" t="s">
        <v>1723</v>
      </c>
      <c r="H82" s="92">
        <v>42233</v>
      </c>
      <c r="I82" s="91" t="s">
        <v>1724</v>
      </c>
      <c r="J82" s="137" t="s">
        <v>572</v>
      </c>
      <c r="K82" s="93" t="s">
        <v>1725</v>
      </c>
      <c r="L82" s="94" t="s">
        <v>76</v>
      </c>
      <c r="M82" s="95" t="s">
        <v>78</v>
      </c>
      <c r="N82" s="96" t="s">
        <v>78</v>
      </c>
      <c r="O82" s="97" t="s">
        <v>78</v>
      </c>
      <c r="P82" s="95" t="s">
        <v>78</v>
      </c>
      <c r="Q82" s="34" t="s">
        <v>78</v>
      </c>
      <c r="R82" s="95" t="s">
        <v>78</v>
      </c>
      <c r="S82" s="34" t="s">
        <v>78</v>
      </c>
      <c r="T82" s="95" t="s">
        <v>78</v>
      </c>
      <c r="U82" s="34" t="s">
        <v>78</v>
      </c>
      <c r="V82" s="95" t="s">
        <v>78</v>
      </c>
      <c r="W82" s="34" t="s">
        <v>78</v>
      </c>
      <c r="X82" s="95" t="s">
        <v>78</v>
      </c>
      <c r="Y82" s="34" t="s">
        <v>78</v>
      </c>
      <c r="Z82" s="95" t="s">
        <v>78</v>
      </c>
      <c r="AA82" s="34" t="s">
        <v>78</v>
      </c>
      <c r="AB82" s="95" t="s">
        <v>78</v>
      </c>
      <c r="AC82" s="98" t="s">
        <v>78</v>
      </c>
      <c r="AD82" s="99" t="s">
        <v>78</v>
      </c>
      <c r="AE82" s="98" t="s">
        <v>78</v>
      </c>
      <c r="AF82" s="99" t="s">
        <v>78</v>
      </c>
      <c r="AG82" s="98" t="s">
        <v>78</v>
      </c>
      <c r="AH82" s="99" t="s">
        <v>78</v>
      </c>
      <c r="AI82" s="98" t="s">
        <v>78</v>
      </c>
      <c r="AJ82" s="140"/>
      <c r="AK82" s="141"/>
      <c r="AL82" s="142"/>
      <c r="AM82" s="143"/>
      <c r="AN82" s="144"/>
      <c r="AO82" s="145"/>
      <c r="AP82" s="146"/>
      <c r="AQ82" s="147"/>
      <c r="AR82" s="148"/>
      <c r="AS82" s="149"/>
      <c r="AT82" s="1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</row>
    <row r="83" spans="1:56" s="33" customFormat="1" ht="52.5" customHeight="1">
      <c r="A83" s="137">
        <v>77</v>
      </c>
      <c r="B83" s="137" t="s">
        <v>1296</v>
      </c>
      <c r="C83" s="90">
        <v>42485</v>
      </c>
      <c r="D83" s="137" t="s">
        <v>64</v>
      </c>
      <c r="E83" s="137" t="s">
        <v>66</v>
      </c>
      <c r="F83" s="91" t="s">
        <v>1729</v>
      </c>
      <c r="G83" s="91" t="s">
        <v>1723</v>
      </c>
      <c r="H83" s="92">
        <v>42233</v>
      </c>
      <c r="I83" s="91" t="s">
        <v>1724</v>
      </c>
      <c r="J83" s="137" t="s">
        <v>572</v>
      </c>
      <c r="K83" s="93" t="s">
        <v>1725</v>
      </c>
      <c r="L83" s="94" t="s">
        <v>76</v>
      </c>
      <c r="M83" s="95" t="s">
        <v>78</v>
      </c>
      <c r="N83" s="96" t="s">
        <v>78</v>
      </c>
      <c r="O83" s="97" t="s">
        <v>78</v>
      </c>
      <c r="P83" s="95" t="s">
        <v>78</v>
      </c>
      <c r="Q83" s="34" t="s">
        <v>78</v>
      </c>
      <c r="R83" s="95" t="s">
        <v>78</v>
      </c>
      <c r="S83" s="34" t="s">
        <v>78</v>
      </c>
      <c r="T83" s="95" t="s">
        <v>78</v>
      </c>
      <c r="U83" s="34" t="s">
        <v>78</v>
      </c>
      <c r="V83" s="95" t="s">
        <v>78</v>
      </c>
      <c r="W83" s="34" t="s">
        <v>78</v>
      </c>
      <c r="X83" s="95" t="s">
        <v>78</v>
      </c>
      <c r="Y83" s="34" t="s">
        <v>78</v>
      </c>
      <c r="Z83" s="95" t="s">
        <v>78</v>
      </c>
      <c r="AA83" s="34" t="s">
        <v>78</v>
      </c>
      <c r="AB83" s="95" t="s">
        <v>78</v>
      </c>
      <c r="AC83" s="98" t="s">
        <v>78</v>
      </c>
      <c r="AD83" s="99" t="s">
        <v>78</v>
      </c>
      <c r="AE83" s="98" t="s">
        <v>78</v>
      </c>
      <c r="AF83" s="99" t="s">
        <v>78</v>
      </c>
      <c r="AG83" s="98" t="s">
        <v>78</v>
      </c>
      <c r="AH83" s="99" t="s">
        <v>78</v>
      </c>
      <c r="AI83" s="98" t="s">
        <v>78</v>
      </c>
      <c r="AJ83" s="140"/>
      <c r="AK83" s="141"/>
      <c r="AL83" s="142"/>
      <c r="AM83" s="143"/>
      <c r="AN83" s="144"/>
      <c r="AO83" s="145"/>
      <c r="AP83" s="146"/>
      <c r="AQ83" s="147"/>
      <c r="AR83" s="148"/>
      <c r="AS83" s="149"/>
      <c r="AT83" s="1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</row>
    <row r="84" spans="1:56" s="33" customFormat="1" ht="52.5" customHeight="1">
      <c r="A84" s="137">
        <v>78</v>
      </c>
      <c r="B84" s="137" t="s">
        <v>1296</v>
      </c>
      <c r="C84" s="90">
        <v>42485</v>
      </c>
      <c r="D84" s="137" t="s">
        <v>64</v>
      </c>
      <c r="E84" s="137" t="s">
        <v>66</v>
      </c>
      <c r="F84" s="91" t="s">
        <v>1730</v>
      </c>
      <c r="G84" s="91" t="s">
        <v>1723</v>
      </c>
      <c r="H84" s="92">
        <v>42233</v>
      </c>
      <c r="I84" s="91" t="s">
        <v>1724</v>
      </c>
      <c r="J84" s="137" t="s">
        <v>572</v>
      </c>
      <c r="K84" s="93" t="s">
        <v>1725</v>
      </c>
      <c r="L84" s="94" t="s">
        <v>76</v>
      </c>
      <c r="M84" s="95" t="s">
        <v>78</v>
      </c>
      <c r="N84" s="96" t="s">
        <v>78</v>
      </c>
      <c r="O84" s="97" t="s">
        <v>78</v>
      </c>
      <c r="P84" s="95" t="s">
        <v>78</v>
      </c>
      <c r="Q84" s="34" t="s">
        <v>78</v>
      </c>
      <c r="R84" s="95" t="s">
        <v>78</v>
      </c>
      <c r="S84" s="34" t="s">
        <v>78</v>
      </c>
      <c r="T84" s="95" t="s">
        <v>78</v>
      </c>
      <c r="U84" s="34" t="s">
        <v>78</v>
      </c>
      <c r="V84" s="95" t="s">
        <v>78</v>
      </c>
      <c r="W84" s="34" t="s">
        <v>78</v>
      </c>
      <c r="X84" s="95" t="s">
        <v>78</v>
      </c>
      <c r="Y84" s="34" t="s">
        <v>78</v>
      </c>
      <c r="Z84" s="95" t="s">
        <v>78</v>
      </c>
      <c r="AA84" s="34" t="s">
        <v>78</v>
      </c>
      <c r="AB84" s="95" t="s">
        <v>78</v>
      </c>
      <c r="AC84" s="98" t="s">
        <v>78</v>
      </c>
      <c r="AD84" s="99" t="s">
        <v>78</v>
      </c>
      <c r="AE84" s="98" t="s">
        <v>78</v>
      </c>
      <c r="AF84" s="99" t="s">
        <v>78</v>
      </c>
      <c r="AG84" s="98" t="s">
        <v>78</v>
      </c>
      <c r="AH84" s="99" t="s">
        <v>78</v>
      </c>
      <c r="AI84" s="98" t="s">
        <v>78</v>
      </c>
      <c r="AJ84" s="140"/>
      <c r="AK84" s="141"/>
      <c r="AL84" s="142"/>
      <c r="AM84" s="143"/>
      <c r="AN84" s="144"/>
      <c r="AO84" s="145"/>
      <c r="AP84" s="146"/>
      <c r="AQ84" s="147"/>
      <c r="AR84" s="148"/>
      <c r="AS84" s="149"/>
      <c r="AT84" s="1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</row>
    <row r="85" spans="1:56" s="33" customFormat="1" ht="52.5" customHeight="1">
      <c r="A85" s="137">
        <v>79</v>
      </c>
      <c r="B85" s="137" t="s">
        <v>1296</v>
      </c>
      <c r="C85" s="90">
        <v>42485</v>
      </c>
      <c r="D85" s="137" t="s">
        <v>64</v>
      </c>
      <c r="E85" s="137" t="s">
        <v>66</v>
      </c>
      <c r="F85" s="91" t="s">
        <v>1731</v>
      </c>
      <c r="G85" s="91" t="s">
        <v>1723</v>
      </c>
      <c r="H85" s="92">
        <v>42233</v>
      </c>
      <c r="I85" s="91" t="s">
        <v>1724</v>
      </c>
      <c r="J85" s="137" t="s">
        <v>572</v>
      </c>
      <c r="K85" s="93" t="s">
        <v>1725</v>
      </c>
      <c r="L85" s="94" t="s">
        <v>76</v>
      </c>
      <c r="M85" s="95" t="s">
        <v>78</v>
      </c>
      <c r="N85" s="96" t="s">
        <v>78</v>
      </c>
      <c r="O85" s="97" t="s">
        <v>78</v>
      </c>
      <c r="P85" s="95" t="s">
        <v>78</v>
      </c>
      <c r="Q85" s="34" t="s">
        <v>78</v>
      </c>
      <c r="R85" s="95" t="s">
        <v>78</v>
      </c>
      <c r="S85" s="34" t="s">
        <v>78</v>
      </c>
      <c r="T85" s="95" t="s">
        <v>78</v>
      </c>
      <c r="U85" s="34" t="s">
        <v>78</v>
      </c>
      <c r="V85" s="95" t="s">
        <v>78</v>
      </c>
      <c r="W85" s="34" t="s">
        <v>78</v>
      </c>
      <c r="X85" s="95" t="s">
        <v>78</v>
      </c>
      <c r="Y85" s="34" t="s">
        <v>78</v>
      </c>
      <c r="Z85" s="95" t="s">
        <v>78</v>
      </c>
      <c r="AA85" s="34" t="s">
        <v>78</v>
      </c>
      <c r="AB85" s="95" t="s">
        <v>78</v>
      </c>
      <c r="AC85" s="98" t="s">
        <v>78</v>
      </c>
      <c r="AD85" s="99" t="s">
        <v>78</v>
      </c>
      <c r="AE85" s="98" t="s">
        <v>78</v>
      </c>
      <c r="AF85" s="99" t="s">
        <v>78</v>
      </c>
      <c r="AG85" s="98" t="s">
        <v>78</v>
      </c>
      <c r="AH85" s="99" t="s">
        <v>78</v>
      </c>
      <c r="AI85" s="98" t="s">
        <v>78</v>
      </c>
      <c r="AJ85" s="140"/>
      <c r="AK85" s="141"/>
      <c r="AL85" s="142"/>
      <c r="AM85" s="143"/>
      <c r="AN85" s="144"/>
      <c r="AO85" s="145"/>
      <c r="AP85" s="146"/>
      <c r="AQ85" s="147"/>
      <c r="AR85" s="148"/>
      <c r="AS85" s="149"/>
      <c r="AT85" s="1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</row>
    <row r="86" spans="1:56" s="33" customFormat="1" ht="52.5" customHeight="1">
      <c r="A86" s="137">
        <v>80</v>
      </c>
      <c r="B86" s="137" t="s">
        <v>1296</v>
      </c>
      <c r="C86" s="90">
        <v>42485</v>
      </c>
      <c r="D86" s="137" t="s">
        <v>64</v>
      </c>
      <c r="E86" s="137" t="s">
        <v>66</v>
      </c>
      <c r="F86" s="91" t="s">
        <v>1732</v>
      </c>
      <c r="G86" s="91" t="s">
        <v>1723</v>
      </c>
      <c r="H86" s="92">
        <v>42233</v>
      </c>
      <c r="I86" s="91" t="s">
        <v>1724</v>
      </c>
      <c r="J86" s="137" t="s">
        <v>572</v>
      </c>
      <c r="K86" s="93" t="s">
        <v>1725</v>
      </c>
      <c r="L86" s="94" t="s">
        <v>76</v>
      </c>
      <c r="M86" s="95">
        <v>6501000</v>
      </c>
      <c r="N86" s="96">
        <v>459000</v>
      </c>
      <c r="O86" s="97">
        <v>5916000</v>
      </c>
      <c r="P86" s="95">
        <v>2167000</v>
      </c>
      <c r="Q86" s="34">
        <v>153000</v>
      </c>
      <c r="R86" s="95" t="s">
        <v>78</v>
      </c>
      <c r="S86" s="34">
        <v>1972000</v>
      </c>
      <c r="T86" s="95">
        <v>2167000</v>
      </c>
      <c r="U86" s="34">
        <v>153000</v>
      </c>
      <c r="V86" s="95" t="s">
        <v>78</v>
      </c>
      <c r="W86" s="34">
        <v>1972000</v>
      </c>
      <c r="X86" s="95">
        <v>2167000</v>
      </c>
      <c r="Y86" s="34">
        <v>153000</v>
      </c>
      <c r="Z86" s="95" t="s">
        <v>78</v>
      </c>
      <c r="AA86" s="34">
        <v>1972000</v>
      </c>
      <c r="AB86" s="95" t="s">
        <v>78</v>
      </c>
      <c r="AC86" s="98" t="s">
        <v>78</v>
      </c>
      <c r="AD86" s="99" t="s">
        <v>78</v>
      </c>
      <c r="AE86" s="98" t="s">
        <v>78</v>
      </c>
      <c r="AF86" s="99" t="s">
        <v>78</v>
      </c>
      <c r="AG86" s="98" t="s">
        <v>78</v>
      </c>
      <c r="AH86" s="99" t="s">
        <v>78</v>
      </c>
      <c r="AI86" s="98" t="s">
        <v>78</v>
      </c>
      <c r="AJ86" s="140" t="s">
        <v>113</v>
      </c>
      <c r="AK86" s="141"/>
      <c r="AL86" s="142" t="s">
        <v>113</v>
      </c>
      <c r="AM86" s="143" t="s">
        <v>113</v>
      </c>
      <c r="AN86" s="144"/>
      <c r="AO86" s="145"/>
      <c r="AP86" s="146"/>
      <c r="AQ86" s="147" t="s">
        <v>113</v>
      </c>
      <c r="AR86" s="148" t="s">
        <v>113</v>
      </c>
      <c r="AS86" s="149" t="s">
        <v>113</v>
      </c>
      <c r="AT86" s="1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</row>
    <row r="87" spans="1:56" s="33" customFormat="1" ht="52.5" customHeight="1">
      <c r="A87" s="137">
        <v>81</v>
      </c>
      <c r="B87" s="137" t="s">
        <v>1604</v>
      </c>
      <c r="C87" s="90">
        <v>42485</v>
      </c>
      <c r="D87" s="137" t="s">
        <v>64</v>
      </c>
      <c r="E87" s="137" t="s">
        <v>66</v>
      </c>
      <c r="F87" s="91" t="s">
        <v>1733</v>
      </c>
      <c r="G87" s="91" t="s">
        <v>1606</v>
      </c>
      <c r="H87" s="92">
        <v>41180</v>
      </c>
      <c r="I87" s="91" t="s">
        <v>1607</v>
      </c>
      <c r="J87" s="137" t="s">
        <v>901</v>
      </c>
      <c r="K87" s="93" t="s">
        <v>1608</v>
      </c>
      <c r="L87" s="94" t="s">
        <v>76</v>
      </c>
      <c r="M87" s="95" t="s">
        <v>78</v>
      </c>
      <c r="N87" s="96" t="s">
        <v>78</v>
      </c>
      <c r="O87" s="97">
        <v>437113</v>
      </c>
      <c r="P87" s="95" t="s">
        <v>78</v>
      </c>
      <c r="Q87" s="34" t="s">
        <v>78</v>
      </c>
      <c r="R87" s="95" t="s">
        <v>78</v>
      </c>
      <c r="S87" s="34" t="s">
        <v>78</v>
      </c>
      <c r="T87" s="95" t="s">
        <v>78</v>
      </c>
      <c r="U87" s="34" t="s">
        <v>78</v>
      </c>
      <c r="V87" s="95" t="s">
        <v>78</v>
      </c>
      <c r="W87" s="34" t="s">
        <v>78</v>
      </c>
      <c r="X87" s="95" t="s">
        <v>78</v>
      </c>
      <c r="Y87" s="34" t="s">
        <v>78</v>
      </c>
      <c r="Z87" s="95" t="s">
        <v>78</v>
      </c>
      <c r="AA87" s="34" t="s">
        <v>78</v>
      </c>
      <c r="AB87" s="95" t="s">
        <v>78</v>
      </c>
      <c r="AC87" s="98" t="s">
        <v>78</v>
      </c>
      <c r="AD87" s="99" t="s">
        <v>78</v>
      </c>
      <c r="AE87" s="98" t="s">
        <v>78</v>
      </c>
      <c r="AF87" s="99" t="s">
        <v>78</v>
      </c>
      <c r="AG87" s="98" t="s">
        <v>78</v>
      </c>
      <c r="AH87" s="99" t="s">
        <v>78</v>
      </c>
      <c r="AI87" s="98" t="s">
        <v>78</v>
      </c>
      <c r="AJ87" s="151"/>
      <c r="AK87" s="152"/>
      <c r="AL87" s="153"/>
      <c r="AM87" s="154"/>
      <c r="AN87" s="155"/>
      <c r="AO87" s="156"/>
      <c r="AP87" s="157"/>
      <c r="AQ87" s="158"/>
      <c r="AR87" s="159"/>
      <c r="AS87" s="160"/>
      <c r="AT87" s="161"/>
      <c r="AU87" s="50"/>
      <c r="AV87" s="50"/>
      <c r="AW87" s="50"/>
      <c r="AX87" s="50"/>
      <c r="AY87" s="50"/>
      <c r="AZ87" s="50"/>
      <c r="BA87" s="50"/>
      <c r="BB87" s="50"/>
      <c r="BC87" s="50"/>
      <c r="BD87" s="50"/>
    </row>
    <row r="88" spans="1:56" s="33" customFormat="1" ht="52.5" customHeight="1">
      <c r="A88" s="137">
        <v>82</v>
      </c>
      <c r="B88" s="137" t="s">
        <v>1645</v>
      </c>
      <c r="C88" s="90">
        <v>42487</v>
      </c>
      <c r="D88" s="137" t="s">
        <v>64</v>
      </c>
      <c r="E88" s="137" t="s">
        <v>66</v>
      </c>
      <c r="F88" s="91" t="s">
        <v>1734</v>
      </c>
      <c r="G88" s="91" t="s">
        <v>1646</v>
      </c>
      <c r="H88" s="92">
        <v>41607</v>
      </c>
      <c r="I88" s="91" t="s">
        <v>1647</v>
      </c>
      <c r="J88" s="137" t="s">
        <v>117</v>
      </c>
      <c r="K88" s="93" t="s">
        <v>1648</v>
      </c>
      <c r="L88" s="94" t="s">
        <v>76</v>
      </c>
      <c r="M88" s="95">
        <v>511.45</v>
      </c>
      <c r="N88" s="96">
        <v>21477.15223</v>
      </c>
      <c r="O88" s="97" t="s">
        <v>78</v>
      </c>
      <c r="P88" s="95" t="s">
        <v>78</v>
      </c>
      <c r="Q88" s="34">
        <v>897</v>
      </c>
      <c r="R88" s="95" t="s">
        <v>78</v>
      </c>
      <c r="S88" s="34" t="s">
        <v>78</v>
      </c>
      <c r="T88" s="95" t="s">
        <v>78</v>
      </c>
      <c r="U88" s="34">
        <v>9813.7000000000007</v>
      </c>
      <c r="V88" s="95" t="s">
        <v>78</v>
      </c>
      <c r="W88" s="34" t="s">
        <v>78</v>
      </c>
      <c r="X88" s="95" t="s">
        <v>78</v>
      </c>
      <c r="Y88" s="34">
        <v>10000</v>
      </c>
      <c r="Z88" s="95" t="s">
        <v>78</v>
      </c>
      <c r="AA88" s="34" t="s">
        <v>78</v>
      </c>
      <c r="AB88" s="95" t="s">
        <v>78</v>
      </c>
      <c r="AC88" s="98" t="s">
        <v>78</v>
      </c>
      <c r="AD88" s="99" t="s">
        <v>78</v>
      </c>
      <c r="AE88" s="98" t="s">
        <v>78</v>
      </c>
      <c r="AF88" s="99" t="s">
        <v>78</v>
      </c>
      <c r="AG88" s="98" t="s">
        <v>78</v>
      </c>
      <c r="AH88" s="99" t="s">
        <v>78</v>
      </c>
      <c r="AI88" s="98" t="s">
        <v>78</v>
      </c>
      <c r="AJ88" s="140"/>
      <c r="AK88" s="141"/>
      <c r="AL88" s="142"/>
      <c r="AM88" s="143"/>
      <c r="AN88" s="144"/>
      <c r="AO88" s="145"/>
      <c r="AP88" s="146"/>
      <c r="AQ88" s="147"/>
      <c r="AR88" s="148"/>
      <c r="AS88" s="149"/>
      <c r="AT88" s="1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</row>
    <row r="89" spans="1:56" s="33" customFormat="1" ht="52.5" customHeight="1">
      <c r="A89" s="137">
        <v>83</v>
      </c>
      <c r="B89" s="137" t="s">
        <v>1664</v>
      </c>
      <c r="C89" s="90">
        <v>42487</v>
      </c>
      <c r="D89" s="137" t="s">
        <v>64</v>
      </c>
      <c r="E89" s="137" t="s">
        <v>66</v>
      </c>
      <c r="F89" s="91" t="s">
        <v>1735</v>
      </c>
      <c r="G89" s="91" t="s">
        <v>1736</v>
      </c>
      <c r="H89" s="92">
        <v>41639</v>
      </c>
      <c r="I89" s="91" t="s">
        <v>1667</v>
      </c>
      <c r="J89" s="137" t="s">
        <v>1737</v>
      </c>
      <c r="K89" s="93" t="s">
        <v>1738</v>
      </c>
      <c r="L89" s="94" t="s">
        <v>76</v>
      </c>
      <c r="M89" s="95" t="s">
        <v>78</v>
      </c>
      <c r="N89" s="96">
        <f>11695840.7+1981.3</f>
        <v>11697822</v>
      </c>
      <c r="O89" s="97">
        <v>437071.2</v>
      </c>
      <c r="P89" s="95" t="s">
        <v>78</v>
      </c>
      <c r="Q89" s="34" t="s">
        <v>1739</v>
      </c>
      <c r="R89" s="95" t="s">
        <v>78</v>
      </c>
      <c r="S89" s="34" t="s">
        <v>1740</v>
      </c>
      <c r="T89" s="95" t="s">
        <v>78</v>
      </c>
      <c r="U89" s="34" t="s">
        <v>1741</v>
      </c>
      <c r="V89" s="95" t="s">
        <v>78</v>
      </c>
      <c r="W89" s="34">
        <v>49733.5</v>
      </c>
      <c r="X89" s="95" t="s">
        <v>78</v>
      </c>
      <c r="Y89" s="34">
        <v>1697022</v>
      </c>
      <c r="Z89" s="95" t="s">
        <v>78</v>
      </c>
      <c r="AA89" s="34">
        <v>35456.699999999997</v>
      </c>
      <c r="AB89" s="95" t="s">
        <v>78</v>
      </c>
      <c r="AC89" s="98">
        <v>3438281.5</v>
      </c>
      <c r="AD89" s="99" t="s">
        <v>78</v>
      </c>
      <c r="AE89" s="98" t="s">
        <v>78</v>
      </c>
      <c r="AF89" s="99" t="s">
        <v>78</v>
      </c>
      <c r="AG89" s="98">
        <v>3210278</v>
      </c>
      <c r="AH89" s="99" t="s">
        <v>78</v>
      </c>
      <c r="AI89" s="98" t="s">
        <v>78</v>
      </c>
      <c r="AJ89" s="140"/>
      <c r="AK89" s="141"/>
      <c r="AL89" s="142"/>
      <c r="AM89" s="143"/>
      <c r="AN89" s="144"/>
      <c r="AO89" s="145"/>
      <c r="AP89" s="146"/>
      <c r="AQ89" s="147" t="s">
        <v>113</v>
      </c>
      <c r="AR89" s="148"/>
      <c r="AS89" s="149"/>
      <c r="AT89" s="1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</row>
    <row r="90" spans="1:56" s="33" customFormat="1" ht="52.5" customHeight="1">
      <c r="A90" s="137">
        <v>84</v>
      </c>
      <c r="B90" s="137" t="s">
        <v>1664</v>
      </c>
      <c r="C90" s="90">
        <v>42487</v>
      </c>
      <c r="D90" s="137" t="s">
        <v>64</v>
      </c>
      <c r="E90" s="137" t="s">
        <v>66</v>
      </c>
      <c r="F90" s="91" t="s">
        <v>1742</v>
      </c>
      <c r="G90" s="91" t="s">
        <v>1736</v>
      </c>
      <c r="H90" s="92">
        <v>41639</v>
      </c>
      <c r="I90" s="91" t="s">
        <v>1667</v>
      </c>
      <c r="J90" s="137" t="s">
        <v>1737</v>
      </c>
      <c r="K90" s="93" t="s">
        <v>1743</v>
      </c>
      <c r="L90" s="94" t="s">
        <v>76</v>
      </c>
      <c r="M90" s="95" t="s">
        <v>78</v>
      </c>
      <c r="N90" s="96">
        <f>8293896.5+158524.7</f>
        <v>8452421.1999999993</v>
      </c>
      <c r="O90" s="97">
        <v>2339860</v>
      </c>
      <c r="P90" s="95" t="s">
        <v>78</v>
      </c>
      <c r="Q90" s="34">
        <v>1668543.9</v>
      </c>
      <c r="R90" s="95">
        <v>34712.5</v>
      </c>
      <c r="S90" s="34">
        <v>277500</v>
      </c>
      <c r="T90" s="95" t="s">
        <v>78</v>
      </c>
      <c r="U90" s="34">
        <v>1110045</v>
      </c>
      <c r="V90" s="95">
        <v>7004.1</v>
      </c>
      <c r="W90" s="34">
        <v>249700</v>
      </c>
      <c r="X90" s="95" t="s">
        <v>78</v>
      </c>
      <c r="Y90" s="34" t="s">
        <v>1744</v>
      </c>
      <c r="Z90" s="95">
        <v>8551.2999999999993</v>
      </c>
      <c r="AA90" s="34" t="s">
        <v>1745</v>
      </c>
      <c r="AB90" s="95" t="s">
        <v>78</v>
      </c>
      <c r="AC90" s="98">
        <v>1133358.5</v>
      </c>
      <c r="AD90" s="99">
        <v>11448.1</v>
      </c>
      <c r="AE90" s="98">
        <v>296900</v>
      </c>
      <c r="AF90" s="99" t="s">
        <v>78</v>
      </c>
      <c r="AG90" s="98" t="s">
        <v>1746</v>
      </c>
      <c r="AH90" s="99">
        <v>9674</v>
      </c>
      <c r="AI90" s="98">
        <v>521130</v>
      </c>
      <c r="AJ90" s="140"/>
      <c r="AK90" s="141"/>
      <c r="AL90" s="142"/>
      <c r="AM90" s="143"/>
      <c r="AN90" s="144"/>
      <c r="AO90" s="145"/>
      <c r="AP90" s="146"/>
      <c r="AQ90" s="147" t="s">
        <v>113</v>
      </c>
      <c r="AR90" s="148"/>
      <c r="AS90" s="149"/>
      <c r="AT90" s="1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</row>
    <row r="91" spans="1:56" s="33" customFormat="1" ht="52.5" customHeight="1">
      <c r="A91" s="137">
        <v>85</v>
      </c>
      <c r="B91" s="137" t="s">
        <v>1664</v>
      </c>
      <c r="C91" s="90">
        <v>42487</v>
      </c>
      <c r="D91" s="137" t="s">
        <v>64</v>
      </c>
      <c r="E91" s="137" t="s">
        <v>66</v>
      </c>
      <c r="F91" s="91" t="s">
        <v>1747</v>
      </c>
      <c r="G91" s="91" t="s">
        <v>1736</v>
      </c>
      <c r="H91" s="92">
        <v>41639</v>
      </c>
      <c r="I91" s="91" t="s">
        <v>1667</v>
      </c>
      <c r="J91" s="137" t="s">
        <v>1737</v>
      </c>
      <c r="K91" s="93" t="s">
        <v>1738</v>
      </c>
      <c r="L91" s="94" t="s">
        <v>76</v>
      </c>
      <c r="M91" s="95" t="s">
        <v>78</v>
      </c>
      <c r="N91" s="96">
        <v>1553786.6</v>
      </c>
      <c r="O91" s="97">
        <v>6900000</v>
      </c>
      <c r="P91" s="95" t="s">
        <v>78</v>
      </c>
      <c r="Q91" s="34">
        <v>190000</v>
      </c>
      <c r="R91" s="95" t="s">
        <v>78</v>
      </c>
      <c r="S91" s="34">
        <v>1290000</v>
      </c>
      <c r="T91" s="95" t="s">
        <v>78</v>
      </c>
      <c r="U91" s="34">
        <v>188000</v>
      </c>
      <c r="V91" s="95" t="s">
        <v>78</v>
      </c>
      <c r="W91" s="34">
        <v>1435000</v>
      </c>
      <c r="X91" s="95" t="s">
        <v>78</v>
      </c>
      <c r="Y91" s="34">
        <v>63000</v>
      </c>
      <c r="Z91" s="95" t="s">
        <v>78</v>
      </c>
      <c r="AA91" s="34">
        <v>857500</v>
      </c>
      <c r="AB91" s="95" t="s">
        <v>78</v>
      </c>
      <c r="AC91" s="98">
        <v>63000</v>
      </c>
      <c r="AD91" s="99" t="s">
        <v>78</v>
      </c>
      <c r="AE91" s="98">
        <v>877500</v>
      </c>
      <c r="AF91" s="99" t="s">
        <v>78</v>
      </c>
      <c r="AG91" s="98">
        <v>63000</v>
      </c>
      <c r="AH91" s="99" t="s">
        <v>78</v>
      </c>
      <c r="AI91" s="98">
        <v>1525000</v>
      </c>
      <c r="AJ91" s="140"/>
      <c r="AK91" s="141"/>
      <c r="AL91" s="142"/>
      <c r="AM91" s="143"/>
      <c r="AN91" s="144"/>
      <c r="AO91" s="145"/>
      <c r="AP91" s="146"/>
      <c r="AQ91" s="147"/>
      <c r="AR91" s="148"/>
      <c r="AS91" s="149" t="s">
        <v>113</v>
      </c>
      <c r="AT91" s="150" t="s">
        <v>113</v>
      </c>
      <c r="AU91" s="50"/>
      <c r="AV91" s="50"/>
      <c r="AW91" s="50"/>
      <c r="AX91" s="50"/>
      <c r="AY91" s="50"/>
      <c r="AZ91" s="50"/>
      <c r="BA91" s="50"/>
      <c r="BB91" s="50"/>
      <c r="BC91" s="50"/>
      <c r="BD91" s="50"/>
    </row>
    <row r="92" spans="1:56" s="33" customFormat="1" ht="52.5" customHeight="1">
      <c r="A92" s="137">
        <v>86</v>
      </c>
      <c r="B92" s="137" t="s">
        <v>1691</v>
      </c>
      <c r="C92" s="90">
        <v>42488</v>
      </c>
      <c r="D92" s="137" t="s">
        <v>64</v>
      </c>
      <c r="E92" s="137" t="s">
        <v>66</v>
      </c>
      <c r="F92" s="91" t="s">
        <v>1748</v>
      </c>
      <c r="G92" s="91" t="s">
        <v>1749</v>
      </c>
      <c r="H92" s="92">
        <v>41963</v>
      </c>
      <c r="I92" s="91" t="s">
        <v>1750</v>
      </c>
      <c r="J92" s="137" t="s">
        <v>108</v>
      </c>
      <c r="K92" s="93" t="s">
        <v>1751</v>
      </c>
      <c r="L92" s="94" t="s">
        <v>76</v>
      </c>
      <c r="M92" s="95">
        <v>4782400</v>
      </c>
      <c r="N92" s="96">
        <v>65000</v>
      </c>
      <c r="O92" s="97">
        <v>15932800</v>
      </c>
      <c r="P92" s="95" t="s">
        <v>78</v>
      </c>
      <c r="Q92" s="34" t="s">
        <v>78</v>
      </c>
      <c r="R92" s="95" t="s">
        <v>78</v>
      </c>
      <c r="S92" s="34">
        <v>2570000</v>
      </c>
      <c r="T92" s="95">
        <v>1478100</v>
      </c>
      <c r="U92" s="34">
        <v>18150</v>
      </c>
      <c r="V92" s="95" t="s">
        <v>78</v>
      </c>
      <c r="W92" s="34">
        <v>130000</v>
      </c>
      <c r="X92" s="95">
        <v>1378100</v>
      </c>
      <c r="Y92" s="34">
        <v>18150</v>
      </c>
      <c r="Z92" s="95" t="s">
        <v>78</v>
      </c>
      <c r="AA92" s="34">
        <v>130000</v>
      </c>
      <c r="AB92" s="95">
        <v>1238100</v>
      </c>
      <c r="AC92" s="98">
        <v>14350</v>
      </c>
      <c r="AD92" s="99" t="s">
        <v>78</v>
      </c>
      <c r="AE92" s="98" t="s">
        <v>78</v>
      </c>
      <c r="AF92" s="99">
        <v>688100</v>
      </c>
      <c r="AG92" s="98">
        <v>14350</v>
      </c>
      <c r="AH92" s="99" t="s">
        <v>78</v>
      </c>
      <c r="AI92" s="98" t="s">
        <v>78</v>
      </c>
      <c r="AJ92" s="140" t="s">
        <v>113</v>
      </c>
      <c r="AK92" s="141"/>
      <c r="AL92" s="142" t="s">
        <v>113</v>
      </c>
      <c r="AM92" s="143" t="s">
        <v>113</v>
      </c>
      <c r="AN92" s="144"/>
      <c r="AO92" s="145"/>
      <c r="AP92" s="146"/>
      <c r="AQ92" s="147"/>
      <c r="AR92" s="148" t="s">
        <v>113</v>
      </c>
      <c r="AS92" s="149" t="s">
        <v>113</v>
      </c>
      <c r="AT92" s="1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</row>
    <row r="93" spans="1:56" s="33" customFormat="1" ht="52.5" customHeight="1">
      <c r="A93" s="137">
        <v>87</v>
      </c>
      <c r="B93" s="137" t="s">
        <v>1696</v>
      </c>
      <c r="C93" s="90">
        <v>42488</v>
      </c>
      <c r="D93" s="137" t="s">
        <v>64</v>
      </c>
      <c r="E93" s="137" t="s">
        <v>66</v>
      </c>
      <c r="F93" s="91" t="s">
        <v>1752</v>
      </c>
      <c r="G93" s="91" t="s">
        <v>1753</v>
      </c>
      <c r="H93" s="92">
        <v>41995</v>
      </c>
      <c r="I93" s="91" t="s">
        <v>1699</v>
      </c>
      <c r="J93" s="137" t="s">
        <v>56</v>
      </c>
      <c r="K93" s="93" t="s">
        <v>1754</v>
      </c>
      <c r="L93" s="94" t="s">
        <v>518</v>
      </c>
      <c r="M93" s="95" t="s">
        <v>78</v>
      </c>
      <c r="N93" s="96">
        <v>1386.79</v>
      </c>
      <c r="O93" s="97" t="s">
        <v>78</v>
      </c>
      <c r="P93" s="95" t="s">
        <v>78</v>
      </c>
      <c r="Q93" s="34">
        <v>96.28</v>
      </c>
      <c r="R93" s="95" t="s">
        <v>78</v>
      </c>
      <c r="S93" s="34" t="s">
        <v>78</v>
      </c>
      <c r="T93" s="95" t="s">
        <v>78</v>
      </c>
      <c r="U93" s="34">
        <v>96.28</v>
      </c>
      <c r="V93" s="95" t="s">
        <v>78</v>
      </c>
      <c r="W93" s="34" t="s">
        <v>78</v>
      </c>
      <c r="X93" s="95" t="s">
        <v>78</v>
      </c>
      <c r="Y93" s="34">
        <v>365.98</v>
      </c>
      <c r="Z93" s="95" t="s">
        <v>78</v>
      </c>
      <c r="AA93" s="34" t="s">
        <v>78</v>
      </c>
      <c r="AB93" s="95" t="s">
        <v>78</v>
      </c>
      <c r="AC93" s="98">
        <v>365.98</v>
      </c>
      <c r="AD93" s="99" t="s">
        <v>78</v>
      </c>
      <c r="AE93" s="98" t="s">
        <v>78</v>
      </c>
      <c r="AF93" s="99" t="s">
        <v>78</v>
      </c>
      <c r="AG93" s="98">
        <v>365.98</v>
      </c>
      <c r="AH93" s="99" t="s">
        <v>78</v>
      </c>
      <c r="AI93" s="98" t="s">
        <v>78</v>
      </c>
      <c r="AJ93" s="140"/>
      <c r="AK93" s="141"/>
      <c r="AL93" s="142" t="s">
        <v>113</v>
      </c>
      <c r="AM93" s="143" t="s">
        <v>113</v>
      </c>
      <c r="AN93" s="144"/>
      <c r="AO93" s="145"/>
      <c r="AP93" s="146"/>
      <c r="AQ93" s="147"/>
      <c r="AR93" s="148"/>
      <c r="AS93" s="149"/>
      <c r="AT93" s="1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</row>
    <row r="94" spans="1:56" s="33" customFormat="1" ht="52.5" customHeight="1">
      <c r="A94" s="137">
        <v>88</v>
      </c>
      <c r="B94" s="137" t="s">
        <v>1696</v>
      </c>
      <c r="C94" s="90">
        <v>42488</v>
      </c>
      <c r="D94" s="137" t="s">
        <v>64</v>
      </c>
      <c r="E94" s="137" t="s">
        <v>66</v>
      </c>
      <c r="F94" s="91" t="s">
        <v>1755</v>
      </c>
      <c r="G94" s="91" t="s">
        <v>1753</v>
      </c>
      <c r="H94" s="92">
        <v>41995</v>
      </c>
      <c r="I94" s="91" t="s">
        <v>1699</v>
      </c>
      <c r="J94" s="137" t="s">
        <v>56</v>
      </c>
      <c r="K94" s="93" t="s">
        <v>1754</v>
      </c>
      <c r="L94" s="94" t="s">
        <v>518</v>
      </c>
      <c r="M94" s="95">
        <v>83.4</v>
      </c>
      <c r="N94" s="96">
        <f>39.6+32.1</f>
        <v>71.7</v>
      </c>
      <c r="O94" s="97">
        <v>250</v>
      </c>
      <c r="P94" s="95">
        <v>8</v>
      </c>
      <c r="Q94" s="34">
        <v>2</v>
      </c>
      <c r="R94" s="95">
        <v>4.9000000000000004</v>
      </c>
      <c r="S94" s="34">
        <v>100</v>
      </c>
      <c r="T94" s="95">
        <v>8</v>
      </c>
      <c r="U94" s="34">
        <v>2</v>
      </c>
      <c r="V94" s="95">
        <v>17.100000000000001</v>
      </c>
      <c r="W94" s="34">
        <v>120</v>
      </c>
      <c r="X94" s="95">
        <v>35.200000000000003</v>
      </c>
      <c r="Y94" s="34">
        <v>24.6</v>
      </c>
      <c r="Z94" s="95">
        <v>5.6</v>
      </c>
      <c r="AA94" s="34" t="s">
        <v>78</v>
      </c>
      <c r="AB94" s="95">
        <v>24.2</v>
      </c>
      <c r="AC94" s="98">
        <v>9</v>
      </c>
      <c r="AD94" s="99">
        <v>4.3</v>
      </c>
      <c r="AE94" s="98" t="s">
        <v>78</v>
      </c>
      <c r="AF94" s="99" t="s">
        <v>78</v>
      </c>
      <c r="AG94" s="98" t="s">
        <v>78</v>
      </c>
      <c r="AH94" s="99" t="s">
        <v>78</v>
      </c>
      <c r="AI94" s="98" t="s">
        <v>78</v>
      </c>
      <c r="AJ94" s="140" t="s">
        <v>113</v>
      </c>
      <c r="AK94" s="141"/>
      <c r="AL94" s="142"/>
      <c r="AM94" s="143"/>
      <c r="AN94" s="144"/>
      <c r="AO94" s="145"/>
      <c r="AP94" s="146"/>
      <c r="AQ94" s="147" t="s">
        <v>113</v>
      </c>
      <c r="AR94" s="148"/>
      <c r="AS94" s="149"/>
      <c r="AT94" s="150" t="s">
        <v>113</v>
      </c>
      <c r="AU94" s="50"/>
      <c r="AV94" s="50"/>
      <c r="AW94" s="50"/>
      <c r="AX94" s="50"/>
      <c r="AY94" s="50"/>
      <c r="AZ94" s="50"/>
      <c r="BA94" s="50"/>
      <c r="BB94" s="50"/>
      <c r="BC94" s="50"/>
      <c r="BD94" s="50"/>
    </row>
    <row r="95" spans="1:56" s="33" customFormat="1" ht="52.5" customHeight="1">
      <c r="A95" s="137">
        <v>89</v>
      </c>
      <c r="B95" s="137" t="s">
        <v>1703</v>
      </c>
      <c r="C95" s="90">
        <v>42488</v>
      </c>
      <c r="D95" s="137" t="s">
        <v>64</v>
      </c>
      <c r="E95" s="137" t="s">
        <v>66</v>
      </c>
      <c r="F95" s="91" t="s">
        <v>1756</v>
      </c>
      <c r="G95" s="91" t="s">
        <v>1757</v>
      </c>
      <c r="H95" s="92">
        <v>41611</v>
      </c>
      <c r="I95" s="91" t="s">
        <v>1758</v>
      </c>
      <c r="J95" s="137" t="s">
        <v>108</v>
      </c>
      <c r="K95" s="93" t="s">
        <v>1759</v>
      </c>
      <c r="L95" s="94" t="s">
        <v>76</v>
      </c>
      <c r="M95" s="95" t="s">
        <v>78</v>
      </c>
      <c r="N95" s="96" t="s">
        <v>1760</v>
      </c>
      <c r="O95" s="97" t="s">
        <v>78</v>
      </c>
      <c r="P95" s="95" t="s">
        <v>78</v>
      </c>
      <c r="Q95" s="34">
        <v>275625</v>
      </c>
      <c r="R95" s="95" t="s">
        <v>78</v>
      </c>
      <c r="S95" s="34" t="s">
        <v>78</v>
      </c>
      <c r="T95" s="95" t="s">
        <v>78</v>
      </c>
      <c r="U95" s="34">
        <v>270000</v>
      </c>
      <c r="V95" s="95" t="s">
        <v>78</v>
      </c>
      <c r="W95" s="34" t="s">
        <v>78</v>
      </c>
      <c r="X95" s="95" t="s">
        <v>78</v>
      </c>
      <c r="Y95" s="34">
        <v>290000</v>
      </c>
      <c r="Z95" s="95" t="s">
        <v>78</v>
      </c>
      <c r="AA95" s="34" t="s">
        <v>78</v>
      </c>
      <c r="AB95" s="95" t="s">
        <v>78</v>
      </c>
      <c r="AC95" s="98">
        <v>310000</v>
      </c>
      <c r="AD95" s="99" t="s">
        <v>78</v>
      </c>
      <c r="AE95" s="98" t="s">
        <v>78</v>
      </c>
      <c r="AF95" s="99" t="s">
        <v>78</v>
      </c>
      <c r="AG95" s="98">
        <v>350000</v>
      </c>
      <c r="AH95" s="99" t="s">
        <v>78</v>
      </c>
      <c r="AI95" s="98" t="s">
        <v>78</v>
      </c>
      <c r="AJ95" s="140"/>
      <c r="AK95" s="141"/>
      <c r="AL95" s="142"/>
      <c r="AM95" s="143"/>
      <c r="AN95" s="144"/>
      <c r="AO95" s="145"/>
      <c r="AP95" s="146"/>
      <c r="AQ95" s="147"/>
      <c r="AR95" s="148"/>
      <c r="AS95" s="149"/>
      <c r="AT95" s="1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</row>
    <row r="96" spans="1:56" s="33" customFormat="1" ht="52.5" customHeight="1">
      <c r="A96" s="137">
        <v>90</v>
      </c>
      <c r="B96" s="137" t="s">
        <v>1703</v>
      </c>
      <c r="C96" s="90">
        <v>42488</v>
      </c>
      <c r="D96" s="137" t="s">
        <v>64</v>
      </c>
      <c r="E96" s="137" t="s">
        <v>66</v>
      </c>
      <c r="F96" s="91" t="s">
        <v>1761</v>
      </c>
      <c r="G96" s="91" t="s">
        <v>1757</v>
      </c>
      <c r="H96" s="92">
        <v>41611</v>
      </c>
      <c r="I96" s="91" t="s">
        <v>1758</v>
      </c>
      <c r="J96" s="137" t="s">
        <v>108</v>
      </c>
      <c r="K96" s="93" t="s">
        <v>1759</v>
      </c>
      <c r="L96" s="94" t="s">
        <v>76</v>
      </c>
      <c r="M96" s="95" t="s">
        <v>78</v>
      </c>
      <c r="N96" s="96">
        <f>1903000+2576800</f>
        <v>4479800</v>
      </c>
      <c r="O96" s="97">
        <v>2977200</v>
      </c>
      <c r="P96" s="95" t="s">
        <v>78</v>
      </c>
      <c r="Q96" s="34" t="s">
        <v>1762</v>
      </c>
      <c r="R96" s="95">
        <v>424200</v>
      </c>
      <c r="S96" s="34" t="s">
        <v>1763</v>
      </c>
      <c r="T96" s="95" t="s">
        <v>78</v>
      </c>
      <c r="U96" s="34" t="s">
        <v>1764</v>
      </c>
      <c r="V96" s="95">
        <v>485415</v>
      </c>
      <c r="W96" s="34" t="s">
        <v>1765</v>
      </c>
      <c r="X96" s="95" t="s">
        <v>78</v>
      </c>
      <c r="Y96" s="34">
        <v>226080</v>
      </c>
      <c r="Z96" s="95">
        <v>416070</v>
      </c>
      <c r="AA96" s="34">
        <v>453360</v>
      </c>
      <c r="AB96" s="95" t="s">
        <v>78</v>
      </c>
      <c r="AC96" s="98">
        <v>150720</v>
      </c>
      <c r="AD96" s="99">
        <v>277380</v>
      </c>
      <c r="AE96" s="98">
        <v>302240</v>
      </c>
      <c r="AF96" s="99" t="s">
        <v>78</v>
      </c>
      <c r="AG96" s="98">
        <v>113040</v>
      </c>
      <c r="AH96" s="99">
        <v>208035</v>
      </c>
      <c r="AI96" s="98">
        <v>226680</v>
      </c>
      <c r="AJ96" s="140"/>
      <c r="AK96" s="141"/>
      <c r="AL96" s="142"/>
      <c r="AM96" s="143"/>
      <c r="AN96" s="144" t="s">
        <v>113</v>
      </c>
      <c r="AO96" s="145"/>
      <c r="AP96" s="146"/>
      <c r="AQ96" s="147" t="s">
        <v>113</v>
      </c>
      <c r="AR96" s="148"/>
      <c r="AS96" s="149"/>
      <c r="AT96" s="1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</row>
    <row r="97" spans="1:56" s="33" customFormat="1" ht="52.5" customHeight="1">
      <c r="A97" s="137">
        <v>91</v>
      </c>
      <c r="B97" s="137" t="s">
        <v>1703</v>
      </c>
      <c r="C97" s="90">
        <v>42488</v>
      </c>
      <c r="D97" s="137" t="s">
        <v>64</v>
      </c>
      <c r="E97" s="137" t="s">
        <v>66</v>
      </c>
      <c r="F97" s="91" t="s">
        <v>1766</v>
      </c>
      <c r="G97" s="91" t="s">
        <v>1757</v>
      </c>
      <c r="H97" s="92">
        <v>41611</v>
      </c>
      <c r="I97" s="91" t="s">
        <v>1758</v>
      </c>
      <c r="J97" s="137" t="s">
        <v>1767</v>
      </c>
      <c r="K97" s="93" t="s">
        <v>1759</v>
      </c>
      <c r="L97" s="94" t="s">
        <v>76</v>
      </c>
      <c r="M97" s="95">
        <v>3222620</v>
      </c>
      <c r="N97" s="96">
        <v>169620</v>
      </c>
      <c r="O97" s="97" t="s">
        <v>78</v>
      </c>
      <c r="P97" s="95" t="s">
        <v>78</v>
      </c>
      <c r="Q97" s="34" t="s">
        <v>78</v>
      </c>
      <c r="R97" s="95" t="s">
        <v>78</v>
      </c>
      <c r="S97" s="34" t="s">
        <v>78</v>
      </c>
      <c r="T97" s="95">
        <v>717520</v>
      </c>
      <c r="U97" s="34">
        <v>37770</v>
      </c>
      <c r="V97" s="95" t="s">
        <v>78</v>
      </c>
      <c r="W97" s="34" t="s">
        <v>78</v>
      </c>
      <c r="X97" s="95">
        <v>1452890</v>
      </c>
      <c r="Y97" s="34">
        <v>76470</v>
      </c>
      <c r="Z97" s="95" t="s">
        <v>78</v>
      </c>
      <c r="AA97" s="34" t="s">
        <v>78</v>
      </c>
      <c r="AB97" s="95">
        <v>1052210</v>
      </c>
      <c r="AC97" s="98">
        <v>55380</v>
      </c>
      <c r="AD97" s="99" t="s">
        <v>78</v>
      </c>
      <c r="AE97" s="98" t="s">
        <v>78</v>
      </c>
      <c r="AF97" s="99" t="s">
        <v>78</v>
      </c>
      <c r="AG97" s="98" t="s">
        <v>78</v>
      </c>
      <c r="AH97" s="99" t="s">
        <v>78</v>
      </c>
      <c r="AI97" s="98" t="s">
        <v>78</v>
      </c>
      <c r="AJ97" s="140"/>
      <c r="AK97" s="141"/>
      <c r="AL97" s="142"/>
      <c r="AM97" s="143"/>
      <c r="AN97" s="144"/>
      <c r="AO97" s="145"/>
      <c r="AP97" s="146"/>
      <c r="AQ97" s="147"/>
      <c r="AR97" s="148"/>
      <c r="AS97" s="149"/>
      <c r="AT97" s="1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</row>
    <row r="98" spans="1:56" s="33" customFormat="1" ht="52.5" customHeight="1">
      <c r="A98" s="137">
        <v>92</v>
      </c>
      <c r="B98" s="137" t="s">
        <v>1703</v>
      </c>
      <c r="C98" s="90">
        <v>42488</v>
      </c>
      <c r="D98" s="137" t="s">
        <v>64</v>
      </c>
      <c r="E98" s="137" t="s">
        <v>66</v>
      </c>
      <c r="F98" s="91" t="s">
        <v>1768</v>
      </c>
      <c r="G98" s="91" t="s">
        <v>1757</v>
      </c>
      <c r="H98" s="92">
        <v>41611</v>
      </c>
      <c r="I98" s="91" t="s">
        <v>1758</v>
      </c>
      <c r="J98" s="137" t="s">
        <v>108</v>
      </c>
      <c r="K98" s="93" t="s">
        <v>1759</v>
      </c>
      <c r="L98" s="94" t="s">
        <v>76</v>
      </c>
      <c r="M98" s="95" t="s">
        <v>78</v>
      </c>
      <c r="N98" s="96" t="s">
        <v>1769</v>
      </c>
      <c r="O98" s="97">
        <v>20139160</v>
      </c>
      <c r="P98" s="95" t="s">
        <v>78</v>
      </c>
      <c r="Q98" s="34">
        <v>275625</v>
      </c>
      <c r="R98" s="95" t="s">
        <v>78</v>
      </c>
      <c r="S98" s="34" t="s">
        <v>1770</v>
      </c>
      <c r="T98" s="95" t="s">
        <v>78</v>
      </c>
      <c r="U98" s="34">
        <v>363655</v>
      </c>
      <c r="V98" s="95" t="s">
        <v>78</v>
      </c>
      <c r="W98" s="34" t="s">
        <v>1770</v>
      </c>
      <c r="X98" s="95" t="s">
        <v>78</v>
      </c>
      <c r="Y98" s="34" t="s">
        <v>78</v>
      </c>
      <c r="Z98" s="95" t="s">
        <v>78</v>
      </c>
      <c r="AA98" s="34" t="s">
        <v>1770</v>
      </c>
      <c r="AB98" s="95" t="s">
        <v>78</v>
      </c>
      <c r="AC98" s="98" t="s">
        <v>78</v>
      </c>
      <c r="AD98" s="99" t="s">
        <v>78</v>
      </c>
      <c r="AE98" s="98" t="s">
        <v>1770</v>
      </c>
      <c r="AF98" s="99" t="s">
        <v>78</v>
      </c>
      <c r="AG98" s="98" t="s">
        <v>78</v>
      </c>
      <c r="AH98" s="99" t="s">
        <v>78</v>
      </c>
      <c r="AI98" s="98" t="s">
        <v>1771</v>
      </c>
      <c r="AJ98" s="151"/>
      <c r="AK98" s="152"/>
      <c r="AL98" s="153"/>
      <c r="AM98" s="154"/>
      <c r="AN98" s="155"/>
      <c r="AO98" s="156"/>
      <c r="AP98" s="157"/>
      <c r="AQ98" s="158"/>
      <c r="AR98" s="159"/>
      <c r="AS98" s="160"/>
      <c r="AT98" s="161"/>
      <c r="AU98" s="50"/>
      <c r="AV98" s="50"/>
      <c r="AW98" s="50"/>
      <c r="AX98" s="50"/>
      <c r="AY98" s="50"/>
      <c r="AZ98" s="50"/>
      <c r="BA98" s="50"/>
      <c r="BB98" s="50"/>
      <c r="BC98" s="50"/>
      <c r="BD98" s="50"/>
    </row>
    <row r="99" spans="1:56" s="33" customFormat="1" ht="52.5" customHeight="1">
      <c r="A99" s="137">
        <v>93</v>
      </c>
      <c r="B99" s="137" t="s">
        <v>1772</v>
      </c>
      <c r="C99" s="90">
        <v>42488</v>
      </c>
      <c r="D99" s="137" t="s">
        <v>64</v>
      </c>
      <c r="E99" s="137" t="s">
        <v>66</v>
      </c>
      <c r="F99" s="91" t="s">
        <v>1773</v>
      </c>
      <c r="G99" s="91" t="s">
        <v>1774</v>
      </c>
      <c r="H99" s="92">
        <v>41593</v>
      </c>
      <c r="I99" s="91" t="s">
        <v>1775</v>
      </c>
      <c r="J99" s="137" t="s">
        <v>133</v>
      </c>
      <c r="K99" s="93" t="s">
        <v>1776</v>
      </c>
      <c r="L99" s="94" t="s">
        <v>76</v>
      </c>
      <c r="M99" s="95" t="s">
        <v>78</v>
      </c>
      <c r="N99" s="96">
        <v>52000</v>
      </c>
      <c r="O99" s="97">
        <v>1791300</v>
      </c>
      <c r="P99" s="95" t="s">
        <v>78</v>
      </c>
      <c r="Q99" s="34">
        <v>15000</v>
      </c>
      <c r="R99" s="95" t="s">
        <v>78</v>
      </c>
      <c r="S99" s="34">
        <v>770900</v>
      </c>
      <c r="T99" s="95" t="s">
        <v>78</v>
      </c>
      <c r="U99" s="34" t="s">
        <v>78</v>
      </c>
      <c r="V99" s="95" t="s">
        <v>78</v>
      </c>
      <c r="W99" s="34" t="s">
        <v>78</v>
      </c>
      <c r="X99" s="95" t="s">
        <v>78</v>
      </c>
      <c r="Y99" s="34" t="s">
        <v>78</v>
      </c>
      <c r="Z99" s="95" t="s">
        <v>78</v>
      </c>
      <c r="AA99" s="34" t="s">
        <v>78</v>
      </c>
      <c r="AB99" s="95" t="s">
        <v>78</v>
      </c>
      <c r="AC99" s="98" t="s">
        <v>78</v>
      </c>
      <c r="AD99" s="99" t="s">
        <v>78</v>
      </c>
      <c r="AE99" s="98" t="s">
        <v>78</v>
      </c>
      <c r="AF99" s="99" t="s">
        <v>78</v>
      </c>
      <c r="AG99" s="98" t="s">
        <v>78</v>
      </c>
      <c r="AH99" s="99" t="s">
        <v>78</v>
      </c>
      <c r="AI99" s="98" t="s">
        <v>78</v>
      </c>
      <c r="AJ99" s="140" t="s">
        <v>113</v>
      </c>
      <c r="AK99" s="141"/>
      <c r="AL99" s="142"/>
      <c r="AM99" s="143"/>
      <c r="AN99" s="144"/>
      <c r="AO99" s="145"/>
      <c r="AP99" s="146" t="s">
        <v>113</v>
      </c>
      <c r="AQ99" s="147"/>
      <c r="AR99" s="148"/>
      <c r="AS99" s="149"/>
      <c r="AT99" s="1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</row>
    <row r="100" spans="1:56" s="33" customFormat="1" ht="52.5" customHeight="1">
      <c r="A100" s="137">
        <v>94</v>
      </c>
      <c r="B100" s="137" t="s">
        <v>1777</v>
      </c>
      <c r="C100" s="90">
        <v>42488</v>
      </c>
      <c r="D100" s="137" t="s">
        <v>64</v>
      </c>
      <c r="E100" s="137" t="s">
        <v>66</v>
      </c>
      <c r="F100" s="91" t="s">
        <v>1778</v>
      </c>
      <c r="G100" s="91" t="s">
        <v>1779</v>
      </c>
      <c r="H100" s="92">
        <v>41578</v>
      </c>
      <c r="I100" s="91" t="s">
        <v>1780</v>
      </c>
      <c r="J100" s="137" t="s">
        <v>86</v>
      </c>
      <c r="K100" s="93" t="s">
        <v>1781</v>
      </c>
      <c r="L100" s="94" t="s">
        <v>76</v>
      </c>
      <c r="M100" s="95" t="s">
        <v>78</v>
      </c>
      <c r="N100" s="96">
        <f>13439+1.34</f>
        <v>13440.34</v>
      </c>
      <c r="O100" s="97" t="s">
        <v>78</v>
      </c>
      <c r="P100" s="95" t="s">
        <v>78</v>
      </c>
      <c r="Q100" s="34" t="s">
        <v>78</v>
      </c>
      <c r="R100" s="95" t="s">
        <v>78</v>
      </c>
      <c r="S100" s="34" t="s">
        <v>78</v>
      </c>
      <c r="T100" s="95" t="s">
        <v>78</v>
      </c>
      <c r="U100" s="34" t="s">
        <v>78</v>
      </c>
      <c r="V100" s="95" t="s">
        <v>78</v>
      </c>
      <c r="W100" s="34" t="s">
        <v>78</v>
      </c>
      <c r="X100" s="95" t="s">
        <v>78</v>
      </c>
      <c r="Y100" s="34" t="s">
        <v>78</v>
      </c>
      <c r="Z100" s="95" t="s">
        <v>78</v>
      </c>
      <c r="AA100" s="34" t="s">
        <v>78</v>
      </c>
      <c r="AB100" s="95" t="s">
        <v>78</v>
      </c>
      <c r="AC100" s="98" t="s">
        <v>78</v>
      </c>
      <c r="AD100" s="99" t="s">
        <v>78</v>
      </c>
      <c r="AE100" s="98" t="s">
        <v>78</v>
      </c>
      <c r="AF100" s="99" t="s">
        <v>78</v>
      </c>
      <c r="AG100" s="98" t="s">
        <v>78</v>
      </c>
      <c r="AH100" s="99" t="s">
        <v>78</v>
      </c>
      <c r="AI100" s="98" t="s">
        <v>78</v>
      </c>
      <c r="AJ100" s="140" t="s">
        <v>113</v>
      </c>
      <c r="AK100" s="141"/>
      <c r="AL100" s="142"/>
      <c r="AM100" s="143"/>
      <c r="AN100" s="144"/>
      <c r="AO100" s="145"/>
      <c r="AP100" s="146"/>
      <c r="AQ100" s="147"/>
      <c r="AR100" s="148"/>
      <c r="AS100" s="149"/>
      <c r="AT100" s="150" t="s">
        <v>113</v>
      </c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</row>
  </sheetData>
  <autoFilter ref="A6:AT38"/>
  <mergeCells count="53">
    <mergeCell ref="AT4:AT6"/>
    <mergeCell ref="AS4:AS6"/>
    <mergeCell ref="AR4:AR6"/>
    <mergeCell ref="AM4:AM6"/>
    <mergeCell ref="AN4:AN6"/>
    <mergeCell ref="AP4:AP6"/>
    <mergeCell ref="AO4:AO6"/>
    <mergeCell ref="AQ4:AQ6"/>
    <mergeCell ref="T4:W4"/>
    <mergeCell ref="AL4:AL6"/>
    <mergeCell ref="F4:F6"/>
    <mergeCell ref="X4:AA4"/>
    <mergeCell ref="AB4:AE4"/>
    <mergeCell ref="AF4:AI4"/>
    <mergeCell ref="AC5:AC6"/>
    <mergeCell ref="AD5:AD6"/>
    <mergeCell ref="S5:S6"/>
    <mergeCell ref="T5:T6"/>
    <mergeCell ref="U5:U6"/>
    <mergeCell ref="V5:V6"/>
    <mergeCell ref="G4:G6"/>
    <mergeCell ref="H4:H6"/>
    <mergeCell ref="J4:J6"/>
    <mergeCell ref="K4:K6"/>
    <mergeCell ref="A4:A6"/>
    <mergeCell ref="B4:B6"/>
    <mergeCell ref="C4:C6"/>
    <mergeCell ref="D4:D6"/>
    <mergeCell ref="E4:E6"/>
    <mergeCell ref="Z5:Z6"/>
    <mergeCell ref="Q5:Q6"/>
    <mergeCell ref="R5:R6"/>
    <mergeCell ref="L5:L6"/>
    <mergeCell ref="M5:M6"/>
    <mergeCell ref="N5:N6"/>
    <mergeCell ref="O5:O6"/>
    <mergeCell ref="P5:P6"/>
    <mergeCell ref="AA5:AA6"/>
    <mergeCell ref="I4:I6"/>
    <mergeCell ref="L4:O4"/>
    <mergeCell ref="P4:S4"/>
    <mergeCell ref="A1:AT3"/>
    <mergeCell ref="AJ4:AJ6"/>
    <mergeCell ref="AK4:AK6"/>
    <mergeCell ref="W5:W6"/>
    <mergeCell ref="AE5:AE6"/>
    <mergeCell ref="AF5:AF6"/>
    <mergeCell ref="AG5:AG6"/>
    <mergeCell ref="AH5:AH6"/>
    <mergeCell ref="AI5:AI6"/>
    <mergeCell ref="AB5:AB6"/>
    <mergeCell ref="X5:X6"/>
    <mergeCell ref="Y5:Y6"/>
  </mergeCells>
  <hyperlinks>
    <hyperlink ref="K23" r:id="rId1"/>
    <hyperlink ref="K24" r:id="rId2"/>
    <hyperlink ref="K25" r:id="rId3"/>
    <hyperlink ref="K26" r:id="rId4"/>
    <hyperlink ref="K27" r:id="rId5"/>
    <hyperlink ref="K28" r:id="rId6"/>
    <hyperlink ref="K29" r:id="rId7"/>
    <hyperlink ref="K30" r:id="rId8"/>
    <hyperlink ref="K31" r:id="rId9"/>
    <hyperlink ref="K32" r:id="rId10"/>
    <hyperlink ref="K33" r:id="rId11"/>
    <hyperlink ref="K34" r:id="rId12"/>
    <hyperlink ref="K35" r:id="rId13"/>
    <hyperlink ref="K36:K38" r:id="rId14" display="http://docs.cntd.ru/document/465510701"/>
    <hyperlink ref="K39" r:id="rId15"/>
    <hyperlink ref="K40" r:id="rId16"/>
    <hyperlink ref="K41" r:id="rId17"/>
    <hyperlink ref="K42" r:id="rId18"/>
    <hyperlink ref="K43" r:id="rId19"/>
    <hyperlink ref="K44:K46" r:id="rId20" display="http://docs.cntd.ru/document/432832552"/>
    <hyperlink ref="K47" r:id="rId21"/>
    <hyperlink ref="K48:K49" r:id="rId22" display="http://docs.cntd.ru/document/423912176"/>
    <hyperlink ref="K50" r:id="rId23"/>
    <hyperlink ref="K51" r:id="rId24"/>
    <hyperlink ref="K52" r:id="rId25"/>
    <hyperlink ref="K53" r:id="rId26"/>
    <hyperlink ref="K54" r:id="rId27"/>
    <hyperlink ref="K55" r:id="rId28"/>
    <hyperlink ref="K56:K57" r:id="rId29" display="http://docs.cntd.ru/document/464902525"/>
    <hyperlink ref="K58" r:id="rId30"/>
    <hyperlink ref="K59" r:id="rId31"/>
    <hyperlink ref="K60" r:id="rId32"/>
    <hyperlink ref="K61" r:id="rId33"/>
    <hyperlink ref="K62" r:id="rId34"/>
    <hyperlink ref="K7" r:id="rId35"/>
    <hyperlink ref="K8" r:id="rId36"/>
    <hyperlink ref="K9" display="http://point.govvrn.ru/sites/programs/_layouts/WordViewer.aspx?id=/sites/programs/Shared%20Documents/%D0%93%D0%9F%20%D0%92%D0%9E%20%D0%A0%D0%B0%D0%B7%D0%B2%D0%B8%D1%82%D0%B8%D0%B5%20%D0%BF%D1%80%D0%BE%D0%BC%D1%8B%D1%88%D0%BB%D0%B5%D0%BD%D0%BD%D0%BE%D1%81%"/>
    <hyperlink ref="K10" r:id="rId37"/>
    <hyperlink ref="K11" r:id="rId38"/>
    <hyperlink ref="K12" r:id="rId39"/>
    <hyperlink ref="K13" r:id="rId40"/>
    <hyperlink ref="K14" r:id="rId41"/>
    <hyperlink ref="K15" r:id="rId42"/>
    <hyperlink ref="K16" r:id="rId43"/>
    <hyperlink ref="K17" r:id="rId44"/>
    <hyperlink ref="K18" r:id="rId45"/>
    <hyperlink ref="K19" r:id="rId46"/>
    <hyperlink ref="K20" r:id="rId47"/>
    <hyperlink ref="K21" r:id="rId48"/>
    <hyperlink ref="K22" r:id="rId49"/>
    <hyperlink ref="K63" r:id="rId50"/>
    <hyperlink ref="K64" r:id="rId51"/>
    <hyperlink ref="K65" r:id="rId52"/>
    <hyperlink ref="K66" r:id="rId53"/>
    <hyperlink ref="K67" r:id="rId54"/>
    <hyperlink ref="K68" r:id="rId55"/>
    <hyperlink ref="K69" r:id="rId56"/>
    <hyperlink ref="K70" r:id="rId57"/>
    <hyperlink ref="K71" r:id="rId58"/>
    <hyperlink ref="K72" r:id="rId59"/>
    <hyperlink ref="K73:K74" r:id="rId60" display="http://docs.cntd.ru/document/465709642"/>
    <hyperlink ref="K75" r:id="rId61"/>
    <hyperlink ref="K76:K77" r:id="rId62" display="http://docs.cntd.ru/document/463801430"/>
    <hyperlink ref="K78" r:id="rId63"/>
    <hyperlink ref="K79" r:id="rId64"/>
    <hyperlink ref="K80" r:id="rId65"/>
    <hyperlink ref="K81" r:id="rId66"/>
    <hyperlink ref="K82" r:id="rId67"/>
    <hyperlink ref="K83" r:id="rId68"/>
    <hyperlink ref="K84" r:id="rId69"/>
    <hyperlink ref="K85" r:id="rId70"/>
    <hyperlink ref="K86" r:id="rId71"/>
    <hyperlink ref="K87" r:id="rId72"/>
    <hyperlink ref="K88" r:id="rId73"/>
    <hyperlink ref="K89" r:id="rId74"/>
    <hyperlink ref="K90" r:id="rId75" display="http://docs.cntd.ru/document/410801042"/>
    <hyperlink ref="K91" r:id="rId76"/>
    <hyperlink ref="K92" r:id="rId77"/>
    <hyperlink ref="K93" r:id="rId78"/>
    <hyperlink ref="K94" r:id="rId79"/>
    <hyperlink ref="K95" r:id="rId80"/>
    <hyperlink ref="K96:K98" r:id="rId81" display="http://docs.cntd.ru/document/412701676"/>
    <hyperlink ref="K99" r:id="rId82"/>
    <hyperlink ref="K100" r:id="rId83"/>
  </hyperlinks>
  <pageMargins left="0.70866141732283472" right="0.70866141732283472" top="0.74803149606299213" bottom="0.74803149606299213" header="0.31496062992125984" footer="0.31496062992125984"/>
  <pageSetup paperSize="9" scale="10" orientation="landscape" r:id="rId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158"/>
  <sheetViews>
    <sheetView tabSelected="1" zoomScale="55" zoomScaleNormal="55" workbookViewId="0">
      <pane xSplit="6" topLeftCell="J1" activePane="topRight" state="frozen"/>
      <selection pane="topRight" activeCell="D149" sqref="D149"/>
    </sheetView>
  </sheetViews>
  <sheetFormatPr defaultRowHeight="15"/>
  <cols>
    <col min="1" max="1" width="8.140625" style="15" customWidth="1"/>
    <col min="2" max="2" width="17.7109375" style="15" customWidth="1"/>
    <col min="3" max="3" width="12.7109375" style="15" customWidth="1"/>
    <col min="4" max="5" width="17.7109375" style="15" customWidth="1"/>
    <col min="6" max="6" width="21.140625" style="15" customWidth="1"/>
    <col min="7" max="7" width="18.7109375" style="15" customWidth="1"/>
    <col min="8" max="11" width="17.7109375" style="15" customWidth="1"/>
    <col min="12" max="12" width="7.85546875" style="302" customWidth="1"/>
    <col min="13" max="13" width="13.42578125" style="303" customWidth="1"/>
    <col min="14" max="14" width="16.28515625" style="303" customWidth="1"/>
    <col min="15" max="16" width="12.7109375" style="303" customWidth="1"/>
    <col min="17" max="17" width="13.85546875" style="303" customWidth="1"/>
    <col min="18" max="18" width="14.42578125" style="303" customWidth="1"/>
    <col min="19" max="19" width="12.28515625" style="303" customWidth="1"/>
    <col min="20" max="20" width="13.28515625" style="303" customWidth="1"/>
    <col min="21" max="21" width="14.42578125" style="303" customWidth="1"/>
    <col min="22" max="22" width="14.140625" style="303" customWidth="1"/>
    <col min="23" max="24" width="12.28515625" style="303" customWidth="1"/>
    <col min="25" max="26" width="13.28515625" style="303" customWidth="1"/>
    <col min="27" max="28" width="12.28515625" style="303" customWidth="1"/>
    <col min="29" max="29" width="13.85546875" style="303" customWidth="1"/>
    <col min="30" max="30" width="13.5703125" style="303" customWidth="1"/>
    <col min="31" max="32" width="12.28515625" style="303" customWidth="1"/>
    <col min="33" max="33" width="13.85546875" style="303" customWidth="1"/>
    <col min="34" max="34" width="15.42578125" style="303" customWidth="1"/>
    <col min="35" max="36" width="12.28515625" style="303" customWidth="1"/>
    <col min="37" max="37" width="9.140625" style="304"/>
    <col min="38" max="38" width="20.85546875" style="305" customWidth="1"/>
    <col min="39" max="39" width="21.140625" style="305" customWidth="1"/>
    <col min="40" max="40" width="23.85546875" style="305" customWidth="1"/>
    <col min="41" max="41" width="21.85546875" style="305" customWidth="1"/>
    <col min="42" max="42" width="22.42578125" style="305" customWidth="1"/>
    <col min="43" max="43" width="23.42578125" style="305" customWidth="1"/>
    <col min="44" max="44" width="26.5703125" style="305" customWidth="1"/>
    <col min="45" max="45" width="24.42578125" style="305" customWidth="1"/>
    <col min="46" max="46" width="23.140625" style="15" customWidth="1"/>
    <col min="47" max="47" width="12.28515625" style="15" customWidth="1"/>
    <col min="48" max="48" width="22.85546875" style="15" customWidth="1"/>
    <col min="49" max="49" width="18.5703125" style="15" customWidth="1"/>
    <col min="50" max="50" width="22.28515625" style="15" customWidth="1"/>
    <col min="51" max="51" width="22.5703125" style="15" customWidth="1"/>
    <col min="52" max="52" width="21" style="15" customWidth="1"/>
    <col min="53" max="53" width="15.85546875" style="15" hidden="1" customWidth="1"/>
    <col min="54" max="54" width="18.140625" style="15" hidden="1" customWidth="1"/>
    <col min="55" max="55" width="11.7109375" style="15" hidden="1" customWidth="1"/>
    <col min="56" max="56" width="14.28515625" style="15" hidden="1" customWidth="1"/>
    <col min="57" max="59" width="15.140625" style="15" hidden="1" customWidth="1"/>
    <col min="60" max="16384" width="9.140625" style="15"/>
  </cols>
  <sheetData>
    <row r="1" spans="1:59">
      <c r="A1" s="182" t="s">
        <v>2638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3"/>
      <c r="AS1" s="184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</row>
    <row r="2" spans="1:59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3"/>
      <c r="AS2" s="184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</row>
    <row r="3" spans="1:59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3"/>
      <c r="AS3" s="184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</row>
    <row r="4" spans="1:59" ht="51" customHeight="1">
      <c r="A4" s="179" t="s">
        <v>0</v>
      </c>
      <c r="B4" s="179" t="s">
        <v>1</v>
      </c>
      <c r="C4" s="179" t="s">
        <v>2</v>
      </c>
      <c r="D4" s="179" t="s">
        <v>2016</v>
      </c>
      <c r="E4" s="179" t="s">
        <v>65</v>
      </c>
      <c r="F4" s="179" t="s">
        <v>122</v>
      </c>
      <c r="G4" s="179" t="s">
        <v>87</v>
      </c>
      <c r="H4" s="179" t="s">
        <v>13</v>
      </c>
      <c r="I4" s="179" t="s">
        <v>14</v>
      </c>
      <c r="J4" s="179" t="s">
        <v>47</v>
      </c>
      <c r="K4" s="179" t="s">
        <v>132</v>
      </c>
      <c r="L4" s="179" t="s">
        <v>75</v>
      </c>
      <c r="M4" s="179"/>
      <c r="N4" s="179"/>
      <c r="O4" s="179"/>
      <c r="P4" s="179"/>
      <c r="Q4" s="292" t="s">
        <v>48</v>
      </c>
      <c r="R4" s="292"/>
      <c r="S4" s="292"/>
      <c r="T4" s="292"/>
      <c r="U4" s="292" t="s">
        <v>49</v>
      </c>
      <c r="V4" s="292"/>
      <c r="W4" s="292"/>
      <c r="X4" s="292"/>
      <c r="Y4" s="292" t="s">
        <v>50</v>
      </c>
      <c r="Z4" s="292"/>
      <c r="AA4" s="292"/>
      <c r="AB4" s="292"/>
      <c r="AC4" s="292" t="s">
        <v>51</v>
      </c>
      <c r="AD4" s="292"/>
      <c r="AE4" s="292"/>
      <c r="AF4" s="292"/>
      <c r="AG4" s="292" t="s">
        <v>52</v>
      </c>
      <c r="AH4" s="292"/>
      <c r="AI4" s="292"/>
      <c r="AJ4" s="292"/>
      <c r="AK4" s="293" t="s">
        <v>53</v>
      </c>
      <c r="AL4" s="163" t="s">
        <v>2017</v>
      </c>
      <c r="AM4" s="163"/>
      <c r="AN4" s="163"/>
      <c r="AO4" s="163"/>
      <c r="AP4" s="163"/>
      <c r="AQ4" s="163"/>
      <c r="AR4" s="163"/>
      <c r="AS4" s="163"/>
      <c r="AT4" s="163"/>
      <c r="AU4" s="294" t="s">
        <v>2018</v>
      </c>
      <c r="AV4" s="295"/>
      <c r="AW4" s="295"/>
      <c r="AX4" s="295"/>
      <c r="AY4" s="295"/>
      <c r="AZ4" s="295"/>
      <c r="BA4" s="296" t="s">
        <v>2019</v>
      </c>
      <c r="BB4" s="296"/>
      <c r="BC4" s="296"/>
      <c r="BD4" s="296"/>
      <c r="BE4" s="296"/>
      <c r="BF4" s="296"/>
      <c r="BG4" s="296"/>
    </row>
    <row r="5" spans="1:59" ht="69.7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297" t="s">
        <v>77</v>
      </c>
      <c r="M5" s="292" t="s">
        <v>16</v>
      </c>
      <c r="N5" s="292" t="s">
        <v>15</v>
      </c>
      <c r="O5" s="292" t="s">
        <v>18</v>
      </c>
      <c r="P5" s="292" t="s">
        <v>17</v>
      </c>
      <c r="Q5" s="292" t="s">
        <v>16</v>
      </c>
      <c r="R5" s="292" t="s">
        <v>15</v>
      </c>
      <c r="S5" s="292" t="s">
        <v>18</v>
      </c>
      <c r="T5" s="292" t="s">
        <v>17</v>
      </c>
      <c r="U5" s="292" t="s">
        <v>16</v>
      </c>
      <c r="V5" s="292" t="s">
        <v>15</v>
      </c>
      <c r="W5" s="292" t="s">
        <v>18</v>
      </c>
      <c r="X5" s="292" t="s">
        <v>17</v>
      </c>
      <c r="Y5" s="292" t="s">
        <v>16</v>
      </c>
      <c r="Z5" s="292" t="s">
        <v>15</v>
      </c>
      <c r="AA5" s="292" t="s">
        <v>18</v>
      </c>
      <c r="AB5" s="292" t="s">
        <v>17</v>
      </c>
      <c r="AC5" s="292" t="s">
        <v>16</v>
      </c>
      <c r="AD5" s="292" t="s">
        <v>15</v>
      </c>
      <c r="AE5" s="292" t="s">
        <v>18</v>
      </c>
      <c r="AF5" s="292" t="s">
        <v>17</v>
      </c>
      <c r="AG5" s="292" t="s">
        <v>16</v>
      </c>
      <c r="AH5" s="292" t="s">
        <v>15</v>
      </c>
      <c r="AI5" s="292" t="s">
        <v>18</v>
      </c>
      <c r="AJ5" s="292" t="s">
        <v>17</v>
      </c>
      <c r="AK5" s="293"/>
      <c r="AL5" s="138" t="s">
        <v>2020</v>
      </c>
      <c r="AM5" s="138" t="s">
        <v>2021</v>
      </c>
      <c r="AN5" s="138" t="s">
        <v>2022</v>
      </c>
      <c r="AO5" s="138" t="s">
        <v>2023</v>
      </c>
      <c r="AP5" s="138" t="s">
        <v>2024</v>
      </c>
      <c r="AQ5" s="138" t="s">
        <v>2025</v>
      </c>
      <c r="AR5" s="138" t="s">
        <v>2026</v>
      </c>
      <c r="AS5" s="138" t="s">
        <v>2027</v>
      </c>
      <c r="AT5" s="138" t="s">
        <v>2028</v>
      </c>
      <c r="AU5" s="138" t="s">
        <v>2029</v>
      </c>
      <c r="AV5" s="138" t="s">
        <v>2030</v>
      </c>
      <c r="AW5" s="138" t="s">
        <v>2031</v>
      </c>
      <c r="AX5" s="138" t="s">
        <v>2032</v>
      </c>
      <c r="AY5" s="138" t="s">
        <v>2033</v>
      </c>
      <c r="AZ5" s="138" t="s">
        <v>2034</v>
      </c>
      <c r="BA5" s="179" t="s">
        <v>68</v>
      </c>
      <c r="BB5" s="179" t="s">
        <v>71</v>
      </c>
      <c r="BC5" s="179" t="s">
        <v>69</v>
      </c>
      <c r="BD5" s="179" t="s">
        <v>70</v>
      </c>
      <c r="BE5" s="179" t="s">
        <v>72</v>
      </c>
      <c r="BF5" s="179" t="s">
        <v>73</v>
      </c>
      <c r="BG5" s="179" t="s">
        <v>74</v>
      </c>
    </row>
    <row r="6" spans="1:59" ht="47.2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91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81"/>
      <c r="AL6" s="299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85"/>
      <c r="BB6" s="185"/>
      <c r="BC6" s="185"/>
      <c r="BD6" s="185"/>
      <c r="BE6" s="185"/>
      <c r="BF6" s="185"/>
      <c r="BG6" s="185"/>
    </row>
    <row r="7" spans="1:59" ht="42" customHeight="1">
      <c r="A7" s="46">
        <v>1</v>
      </c>
      <c r="B7" s="46" t="s">
        <v>866</v>
      </c>
      <c r="C7" s="100">
        <v>42486</v>
      </c>
      <c r="D7" s="46" t="s">
        <v>2035</v>
      </c>
      <c r="E7" s="46" t="s">
        <v>66</v>
      </c>
      <c r="F7" s="46" t="s">
        <v>2036</v>
      </c>
      <c r="G7" s="46" t="s">
        <v>2037</v>
      </c>
      <c r="H7" s="100">
        <v>41542</v>
      </c>
      <c r="I7" s="46" t="s">
        <v>2038</v>
      </c>
      <c r="J7" s="46" t="s">
        <v>108</v>
      </c>
      <c r="K7" s="300" t="s">
        <v>2039</v>
      </c>
      <c r="L7" s="101" t="s">
        <v>2040</v>
      </c>
      <c r="M7" s="89" t="s">
        <v>78</v>
      </c>
      <c r="N7" s="89">
        <v>3535242</v>
      </c>
      <c r="O7" s="89" t="s">
        <v>78</v>
      </c>
      <c r="P7" s="89" t="s">
        <v>78</v>
      </c>
      <c r="Q7" s="89" t="s">
        <v>78</v>
      </c>
      <c r="R7" s="89">
        <v>500633.4</v>
      </c>
      <c r="S7" s="89">
        <v>233895</v>
      </c>
      <c r="T7" s="89" t="s">
        <v>78</v>
      </c>
      <c r="U7" s="89" t="s">
        <v>78</v>
      </c>
      <c r="V7" s="89">
        <v>459382.2</v>
      </c>
      <c r="W7" s="89">
        <v>186129.9</v>
      </c>
      <c r="X7" s="89" t="s">
        <v>78</v>
      </c>
      <c r="Y7" s="89" t="s">
        <v>78</v>
      </c>
      <c r="Z7" s="89" t="s">
        <v>78</v>
      </c>
      <c r="AA7" s="89" t="s">
        <v>78</v>
      </c>
      <c r="AB7" s="89" t="s">
        <v>78</v>
      </c>
      <c r="AC7" s="89" t="s">
        <v>78</v>
      </c>
      <c r="AD7" s="89" t="s">
        <v>78</v>
      </c>
      <c r="AE7" s="89" t="s">
        <v>78</v>
      </c>
      <c r="AF7" s="89" t="s">
        <v>78</v>
      </c>
      <c r="AG7" s="89" t="s">
        <v>78</v>
      </c>
      <c r="AH7" s="89" t="s">
        <v>78</v>
      </c>
      <c r="AI7" s="89" t="s">
        <v>78</v>
      </c>
      <c r="AJ7" s="89" t="s">
        <v>78</v>
      </c>
      <c r="AK7" s="301" t="s">
        <v>113</v>
      </c>
      <c r="AL7" s="139"/>
      <c r="AM7" s="46"/>
      <c r="AN7" s="139"/>
      <c r="AO7" s="139"/>
      <c r="AP7" s="139"/>
      <c r="AQ7" s="139"/>
      <c r="AR7" s="139"/>
      <c r="AS7" s="139"/>
      <c r="AT7" s="139"/>
      <c r="AU7" s="46"/>
      <c r="AV7" s="46"/>
      <c r="AW7" s="46"/>
      <c r="AX7" s="46"/>
      <c r="AY7" s="46"/>
      <c r="AZ7" s="46"/>
      <c r="BA7" s="46" t="s">
        <v>2041</v>
      </c>
      <c r="BB7" s="46" t="s">
        <v>2037</v>
      </c>
      <c r="BC7" s="100">
        <v>41542</v>
      </c>
      <c r="BD7" s="46" t="s">
        <v>2038</v>
      </c>
      <c r="BE7" s="46" t="s">
        <v>108</v>
      </c>
      <c r="BF7" s="46" t="s">
        <v>2042</v>
      </c>
      <c r="BG7" s="300" t="s">
        <v>2039</v>
      </c>
    </row>
    <row r="8" spans="1:59" ht="42" customHeight="1">
      <c r="A8" s="46">
        <v>2</v>
      </c>
      <c r="B8" s="46" t="s">
        <v>866</v>
      </c>
      <c r="C8" s="100">
        <v>42486</v>
      </c>
      <c r="D8" s="46" t="s">
        <v>2035</v>
      </c>
      <c r="E8" s="46" t="s">
        <v>66</v>
      </c>
      <c r="F8" s="46" t="s">
        <v>2043</v>
      </c>
      <c r="G8" s="46" t="s">
        <v>2037</v>
      </c>
      <c r="H8" s="100">
        <v>41542</v>
      </c>
      <c r="I8" s="46" t="s">
        <v>2038</v>
      </c>
      <c r="J8" s="46" t="s">
        <v>108</v>
      </c>
      <c r="K8" s="300" t="s">
        <v>2039</v>
      </c>
      <c r="L8" s="101" t="s">
        <v>2040</v>
      </c>
      <c r="M8" s="89">
        <v>2065726.8</v>
      </c>
      <c r="N8" s="89">
        <v>26041320.900000002</v>
      </c>
      <c r="O8" s="89" t="s">
        <v>78</v>
      </c>
      <c r="P8" s="89" t="s">
        <v>78</v>
      </c>
      <c r="Q8" s="89">
        <v>76562.5</v>
      </c>
      <c r="R8" s="89">
        <v>2471840.2999999998</v>
      </c>
      <c r="S8" s="89">
        <v>369932.5</v>
      </c>
      <c r="T8" s="89" t="s">
        <v>78</v>
      </c>
      <c r="U8" s="89" t="s">
        <v>78</v>
      </c>
      <c r="V8" s="89">
        <v>1167791.8999999999</v>
      </c>
      <c r="W8" s="89">
        <v>55306.5</v>
      </c>
      <c r="X8" s="89" t="s">
        <v>78</v>
      </c>
      <c r="Y8" s="89" t="s">
        <v>78</v>
      </c>
      <c r="Z8" s="89">
        <v>4318504.2</v>
      </c>
      <c r="AA8" s="89">
        <v>402877.6</v>
      </c>
      <c r="AB8" s="89" t="s">
        <v>78</v>
      </c>
      <c r="AC8" s="89" t="s">
        <v>78</v>
      </c>
      <c r="AD8" s="89">
        <v>4318504.2</v>
      </c>
      <c r="AE8" s="89">
        <v>857793.6</v>
      </c>
      <c r="AF8" s="89" t="s">
        <v>78</v>
      </c>
      <c r="AG8" s="89" t="s">
        <v>78</v>
      </c>
      <c r="AH8" s="89">
        <v>4318504.2</v>
      </c>
      <c r="AI8" s="89">
        <v>929738.7</v>
      </c>
      <c r="AJ8" s="89" t="s">
        <v>78</v>
      </c>
      <c r="AK8" s="301" t="s">
        <v>113</v>
      </c>
      <c r="AL8" s="139" t="s">
        <v>113</v>
      </c>
      <c r="AM8" s="46"/>
      <c r="AN8" s="139" t="s">
        <v>113</v>
      </c>
      <c r="AO8" s="139" t="s">
        <v>113</v>
      </c>
      <c r="AP8" s="139"/>
      <c r="AQ8" s="139"/>
      <c r="AR8" s="139"/>
      <c r="AS8" s="139"/>
      <c r="AT8" s="139" t="s">
        <v>113</v>
      </c>
      <c r="AU8" s="46"/>
      <c r="AV8" s="46"/>
      <c r="AW8" s="46"/>
      <c r="AX8" s="46"/>
      <c r="AY8" s="46"/>
      <c r="AZ8" s="46"/>
      <c r="BA8" s="46" t="s">
        <v>2041</v>
      </c>
      <c r="BB8" s="46" t="s">
        <v>2037</v>
      </c>
      <c r="BC8" s="100">
        <v>41542</v>
      </c>
      <c r="BD8" s="46" t="s">
        <v>2038</v>
      </c>
      <c r="BE8" s="46" t="s">
        <v>108</v>
      </c>
      <c r="BF8" s="46" t="s">
        <v>2042</v>
      </c>
      <c r="BG8" s="300" t="s">
        <v>2039</v>
      </c>
    </row>
    <row r="9" spans="1:59" ht="42" customHeight="1">
      <c r="A9" s="46">
        <v>3</v>
      </c>
      <c r="B9" s="46" t="s">
        <v>868</v>
      </c>
      <c r="C9" s="100">
        <v>42486</v>
      </c>
      <c r="D9" s="46" t="s">
        <v>2035</v>
      </c>
      <c r="E9" s="46" t="s">
        <v>66</v>
      </c>
      <c r="F9" s="46" t="s">
        <v>2044</v>
      </c>
      <c r="G9" s="46" t="s">
        <v>2045</v>
      </c>
      <c r="H9" s="100">
        <v>42306</v>
      </c>
      <c r="I9" s="46" t="s">
        <v>2046</v>
      </c>
      <c r="J9" s="46" t="s">
        <v>125</v>
      </c>
      <c r="K9" s="300" t="s">
        <v>2047</v>
      </c>
      <c r="L9" s="101" t="s">
        <v>2040</v>
      </c>
      <c r="M9" s="89" t="s">
        <v>2048</v>
      </c>
      <c r="N9" s="89" t="s">
        <v>2049</v>
      </c>
      <c r="O9" s="89">
        <v>427035.18</v>
      </c>
      <c r="P9" s="89">
        <v>720000</v>
      </c>
      <c r="Q9" s="89" t="s">
        <v>2050</v>
      </c>
      <c r="R9" s="89" t="s">
        <v>2051</v>
      </c>
      <c r="S9" s="89">
        <v>65391.59</v>
      </c>
      <c r="T9" s="89">
        <v>120000</v>
      </c>
      <c r="U9" s="89" t="s">
        <v>2052</v>
      </c>
      <c r="V9" s="89" t="s">
        <v>2053</v>
      </c>
      <c r="W9" s="89">
        <v>122028.16</v>
      </c>
      <c r="X9" s="89">
        <v>120000</v>
      </c>
      <c r="Y9" s="89">
        <v>503829</v>
      </c>
      <c r="Z9" s="89">
        <v>1818437.1</v>
      </c>
      <c r="AA9" s="89">
        <v>134615.43</v>
      </c>
      <c r="AB9" s="89" t="s">
        <v>2054</v>
      </c>
      <c r="AC9" s="89">
        <v>507798</v>
      </c>
      <c r="AD9" s="89" t="s">
        <v>2055</v>
      </c>
      <c r="AE9" s="89">
        <v>35000</v>
      </c>
      <c r="AF9" s="89">
        <v>120000</v>
      </c>
      <c r="AG9" s="89">
        <v>511767</v>
      </c>
      <c r="AH9" s="89" t="s">
        <v>2056</v>
      </c>
      <c r="AI9" s="89">
        <v>35000</v>
      </c>
      <c r="AJ9" s="89">
        <v>120000</v>
      </c>
      <c r="AK9" s="301" t="s">
        <v>113</v>
      </c>
      <c r="AL9" s="139"/>
      <c r="AM9" s="46"/>
      <c r="AN9" s="139"/>
      <c r="AO9" s="139" t="s">
        <v>113</v>
      </c>
      <c r="AP9" s="139"/>
      <c r="AQ9" s="139"/>
      <c r="AR9" s="139"/>
      <c r="AS9" s="139"/>
      <c r="AT9" s="139"/>
      <c r="AU9" s="46"/>
      <c r="AV9" s="46"/>
      <c r="AW9" s="46"/>
      <c r="AX9" s="46"/>
      <c r="AY9" s="46"/>
      <c r="AZ9" s="46"/>
      <c r="BA9" s="46" t="s">
        <v>2057</v>
      </c>
      <c r="BB9" s="46" t="s">
        <v>2045</v>
      </c>
      <c r="BC9" s="100">
        <v>42306</v>
      </c>
      <c r="BD9" s="46" t="s">
        <v>2046</v>
      </c>
      <c r="BE9" s="46" t="s">
        <v>125</v>
      </c>
      <c r="BF9" s="46" t="s">
        <v>2058</v>
      </c>
      <c r="BG9" s="300" t="s">
        <v>2047</v>
      </c>
    </row>
    <row r="10" spans="1:59" ht="42" customHeight="1">
      <c r="A10" s="46">
        <v>4</v>
      </c>
      <c r="B10" s="46" t="s">
        <v>868</v>
      </c>
      <c r="C10" s="100">
        <v>42486</v>
      </c>
      <c r="D10" s="46" t="s">
        <v>2035</v>
      </c>
      <c r="E10" s="46" t="s">
        <v>66</v>
      </c>
      <c r="F10" s="46" t="s">
        <v>2059</v>
      </c>
      <c r="G10" s="46" t="s">
        <v>2060</v>
      </c>
      <c r="H10" s="100">
        <v>41638</v>
      </c>
      <c r="I10" s="46" t="s">
        <v>2061</v>
      </c>
      <c r="J10" s="46" t="s">
        <v>125</v>
      </c>
      <c r="K10" s="300" t="s">
        <v>2062</v>
      </c>
      <c r="L10" s="101" t="s">
        <v>2040</v>
      </c>
      <c r="M10" s="89" t="s">
        <v>78</v>
      </c>
      <c r="N10" s="89" t="s">
        <v>2063</v>
      </c>
      <c r="O10" s="89" t="s">
        <v>78</v>
      </c>
      <c r="P10" s="89">
        <v>14461460.310000001</v>
      </c>
      <c r="Q10" s="89" t="s">
        <v>78</v>
      </c>
      <c r="R10" s="89" t="s">
        <v>78</v>
      </c>
      <c r="S10" s="89" t="s">
        <v>78</v>
      </c>
      <c r="T10" s="89">
        <v>2228699.7799999998</v>
      </c>
      <c r="U10" s="89" t="s">
        <v>78</v>
      </c>
      <c r="V10" s="89" t="s">
        <v>78</v>
      </c>
      <c r="W10" s="89" t="s">
        <v>78</v>
      </c>
      <c r="X10" s="89" t="s">
        <v>2064</v>
      </c>
      <c r="Y10" s="89" t="s">
        <v>78</v>
      </c>
      <c r="Z10" s="89" t="s">
        <v>2065</v>
      </c>
      <c r="AA10" s="89" t="s">
        <v>78</v>
      </c>
      <c r="AB10" s="89">
        <v>1920427.87</v>
      </c>
      <c r="AC10" s="89" t="s">
        <v>78</v>
      </c>
      <c r="AD10" s="89" t="s">
        <v>2066</v>
      </c>
      <c r="AE10" s="89" t="s">
        <v>78</v>
      </c>
      <c r="AF10" s="89">
        <v>2007644.98</v>
      </c>
      <c r="AG10" s="89" t="s">
        <v>78</v>
      </c>
      <c r="AH10" s="89" t="s">
        <v>2066</v>
      </c>
      <c r="AI10" s="89" t="s">
        <v>78</v>
      </c>
      <c r="AJ10" s="89" t="s">
        <v>2067</v>
      </c>
      <c r="AK10" s="301" t="s">
        <v>113</v>
      </c>
      <c r="AL10" s="139"/>
      <c r="AM10" s="46"/>
      <c r="AN10" s="139" t="s">
        <v>113</v>
      </c>
      <c r="AO10" s="139"/>
      <c r="AP10" s="139"/>
      <c r="AQ10" s="139"/>
      <c r="AR10" s="139"/>
      <c r="AS10" s="139"/>
      <c r="AT10" s="139"/>
      <c r="AU10" s="46"/>
      <c r="AV10" s="46"/>
      <c r="AW10" s="46"/>
      <c r="AX10" s="46"/>
      <c r="AY10" s="46"/>
      <c r="AZ10" s="46"/>
      <c r="BA10" s="46"/>
      <c r="BB10" s="46"/>
      <c r="BC10" s="100"/>
      <c r="BD10" s="46"/>
      <c r="BE10" s="46"/>
      <c r="BF10" s="46"/>
      <c r="BG10" s="300"/>
    </row>
    <row r="11" spans="1:59" ht="42" customHeight="1">
      <c r="A11" s="46">
        <v>6</v>
      </c>
      <c r="B11" s="46" t="s">
        <v>885</v>
      </c>
      <c r="C11" s="100">
        <v>42486</v>
      </c>
      <c r="D11" s="46" t="s">
        <v>2035</v>
      </c>
      <c r="E11" s="46" t="s">
        <v>66</v>
      </c>
      <c r="F11" s="46" t="s">
        <v>2068</v>
      </c>
      <c r="G11" s="46" t="s">
        <v>2069</v>
      </c>
      <c r="H11" s="100">
        <v>41271</v>
      </c>
      <c r="I11" s="46" t="s">
        <v>2070</v>
      </c>
      <c r="J11" s="46" t="s">
        <v>374</v>
      </c>
      <c r="K11" s="300" t="s">
        <v>2071</v>
      </c>
      <c r="L11" s="101" t="s">
        <v>2040</v>
      </c>
      <c r="M11" s="89">
        <v>328620</v>
      </c>
      <c r="N11" s="89">
        <v>5463747.5</v>
      </c>
      <c r="O11" s="89">
        <v>210710</v>
      </c>
      <c r="P11" s="89">
        <v>37500</v>
      </c>
      <c r="Q11" s="89">
        <v>328620</v>
      </c>
      <c r="R11" s="89">
        <v>1036906.5</v>
      </c>
      <c r="S11" s="89">
        <v>145310</v>
      </c>
      <c r="T11" s="89" t="s">
        <v>78</v>
      </c>
      <c r="U11" s="89">
        <v>3000</v>
      </c>
      <c r="V11" s="89">
        <v>979837.4</v>
      </c>
      <c r="W11" s="89">
        <v>6000</v>
      </c>
      <c r="X11" s="89">
        <v>3000</v>
      </c>
      <c r="Y11" s="89" t="s">
        <v>78</v>
      </c>
      <c r="Z11" s="89">
        <v>1149001.2</v>
      </c>
      <c r="AA11" s="89">
        <v>19800</v>
      </c>
      <c r="AB11" s="89">
        <v>10500</v>
      </c>
      <c r="AC11" s="89" t="s">
        <v>78</v>
      </c>
      <c r="AD11" s="89">
        <v>1149001.2</v>
      </c>
      <c r="AE11" s="89">
        <v>19800</v>
      </c>
      <c r="AF11" s="89">
        <v>10500</v>
      </c>
      <c r="AG11" s="89" t="s">
        <v>78</v>
      </c>
      <c r="AH11" s="89">
        <v>1149001.2</v>
      </c>
      <c r="AI11" s="89">
        <v>19800</v>
      </c>
      <c r="AJ11" s="89">
        <v>10500</v>
      </c>
      <c r="AK11" s="301" t="s">
        <v>113</v>
      </c>
      <c r="AL11" s="139" t="s">
        <v>113</v>
      </c>
      <c r="AM11" s="46" t="s">
        <v>113</v>
      </c>
      <c r="AN11" s="139"/>
      <c r="AO11" s="139"/>
      <c r="AP11" s="139"/>
      <c r="AQ11" s="139"/>
      <c r="AR11" s="139"/>
      <c r="AS11" s="139"/>
      <c r="AT11" s="139" t="s">
        <v>113</v>
      </c>
      <c r="AU11" s="46" t="s">
        <v>113</v>
      </c>
      <c r="AV11" s="46"/>
      <c r="AW11" s="46"/>
      <c r="AX11" s="46"/>
      <c r="AY11" s="46"/>
      <c r="AZ11" s="46"/>
      <c r="BA11" s="46" t="s">
        <v>2072</v>
      </c>
      <c r="BB11" s="46" t="s">
        <v>2069</v>
      </c>
      <c r="BC11" s="100">
        <v>41271</v>
      </c>
      <c r="BD11" s="46" t="s">
        <v>2070</v>
      </c>
      <c r="BE11" s="46" t="s">
        <v>63</v>
      </c>
      <c r="BF11" s="46" t="s">
        <v>2073</v>
      </c>
      <c r="BG11" s="300" t="s">
        <v>2071</v>
      </c>
    </row>
    <row r="12" spans="1:59" ht="42" customHeight="1">
      <c r="A12" s="46">
        <v>7</v>
      </c>
      <c r="B12" s="46" t="s">
        <v>897</v>
      </c>
      <c r="C12" s="100">
        <v>42486</v>
      </c>
      <c r="D12" s="46" t="s">
        <v>2035</v>
      </c>
      <c r="E12" s="46" t="s">
        <v>66</v>
      </c>
      <c r="F12" s="46" t="s">
        <v>2074</v>
      </c>
      <c r="G12" s="46" t="s">
        <v>2075</v>
      </c>
      <c r="H12" s="100">
        <v>42311</v>
      </c>
      <c r="I12" s="46" t="s">
        <v>2076</v>
      </c>
      <c r="J12" s="46" t="s">
        <v>125</v>
      </c>
      <c r="K12" s="300" t="s">
        <v>2077</v>
      </c>
      <c r="L12" s="101" t="s">
        <v>2040</v>
      </c>
      <c r="M12" s="89" t="s">
        <v>78</v>
      </c>
      <c r="N12" s="89">
        <v>2723472.0999999996</v>
      </c>
      <c r="O12" s="89" t="s">
        <v>78</v>
      </c>
      <c r="P12" s="89" t="s">
        <v>78</v>
      </c>
      <c r="Q12" s="89" t="s">
        <v>78</v>
      </c>
      <c r="R12" s="89">
        <v>604949.69999999995</v>
      </c>
      <c r="S12" s="89" t="s">
        <v>78</v>
      </c>
      <c r="T12" s="89" t="s">
        <v>78</v>
      </c>
      <c r="U12" s="89" t="s">
        <v>78</v>
      </c>
      <c r="V12" s="89">
        <v>574809.19999999995</v>
      </c>
      <c r="W12" s="89" t="s">
        <v>78</v>
      </c>
      <c r="X12" s="89" t="s">
        <v>78</v>
      </c>
      <c r="Y12" s="89" t="s">
        <v>78</v>
      </c>
      <c r="Z12" s="89">
        <v>452367.8</v>
      </c>
      <c r="AA12" s="89" t="s">
        <v>78</v>
      </c>
      <c r="AB12" s="89" t="s">
        <v>78</v>
      </c>
      <c r="AC12" s="89" t="s">
        <v>78</v>
      </c>
      <c r="AD12" s="89">
        <v>397651.20000000001</v>
      </c>
      <c r="AE12" s="89" t="s">
        <v>78</v>
      </c>
      <c r="AF12" s="89" t="s">
        <v>78</v>
      </c>
      <c r="AG12" s="89" t="s">
        <v>78</v>
      </c>
      <c r="AH12" s="89">
        <v>346847.1</v>
      </c>
      <c r="AI12" s="89" t="s">
        <v>78</v>
      </c>
      <c r="AJ12" s="89" t="s">
        <v>78</v>
      </c>
      <c r="AK12" s="301" t="s">
        <v>113</v>
      </c>
      <c r="AL12" s="139" t="s">
        <v>113</v>
      </c>
      <c r="AM12" s="46"/>
      <c r="AN12" s="139"/>
      <c r="AO12" s="139"/>
      <c r="AP12" s="139"/>
      <c r="AQ12" s="139"/>
      <c r="AR12" s="139"/>
      <c r="AS12" s="139"/>
      <c r="AT12" s="139"/>
      <c r="AU12" s="46"/>
      <c r="AV12" s="46"/>
      <c r="AW12" s="46"/>
      <c r="AX12" s="46"/>
      <c r="AY12" s="46"/>
      <c r="AZ12" s="46"/>
      <c r="BA12" s="46" t="s">
        <v>2078</v>
      </c>
      <c r="BB12" s="46" t="s">
        <v>2075</v>
      </c>
      <c r="BC12" s="100">
        <v>42311</v>
      </c>
      <c r="BD12" s="46" t="s">
        <v>2076</v>
      </c>
      <c r="BE12" s="46" t="s">
        <v>125</v>
      </c>
      <c r="BF12" s="46" t="s">
        <v>2079</v>
      </c>
      <c r="BG12" s="300" t="s">
        <v>2077</v>
      </c>
    </row>
    <row r="13" spans="1:59" ht="42" customHeight="1">
      <c r="A13" s="46">
        <v>8</v>
      </c>
      <c r="B13" s="46" t="s">
        <v>897</v>
      </c>
      <c r="C13" s="100">
        <v>42486</v>
      </c>
      <c r="D13" s="46" t="s">
        <v>2035</v>
      </c>
      <c r="E13" s="46" t="s">
        <v>66</v>
      </c>
      <c r="F13" s="46" t="s">
        <v>2080</v>
      </c>
      <c r="G13" s="46" t="s">
        <v>2075</v>
      </c>
      <c r="H13" s="100">
        <v>42311</v>
      </c>
      <c r="I13" s="46" t="s">
        <v>2076</v>
      </c>
      <c r="J13" s="46" t="s">
        <v>125</v>
      </c>
      <c r="K13" s="300" t="s">
        <v>2077</v>
      </c>
      <c r="L13" s="101" t="s">
        <v>2040</v>
      </c>
      <c r="M13" s="89" t="s">
        <v>78</v>
      </c>
      <c r="N13" s="89">
        <v>1449.6</v>
      </c>
      <c r="O13" s="89" t="s">
        <v>78</v>
      </c>
      <c r="P13" s="89" t="s">
        <v>78</v>
      </c>
      <c r="Q13" s="89" t="s">
        <v>78</v>
      </c>
      <c r="R13" s="89">
        <v>241.6</v>
      </c>
      <c r="S13" s="89" t="s">
        <v>78</v>
      </c>
      <c r="T13" s="89" t="s">
        <v>78</v>
      </c>
      <c r="U13" s="89" t="s">
        <v>78</v>
      </c>
      <c r="V13" s="89">
        <v>241.6</v>
      </c>
      <c r="W13" s="89" t="s">
        <v>78</v>
      </c>
      <c r="X13" s="89" t="s">
        <v>78</v>
      </c>
      <c r="Y13" s="89" t="s">
        <v>78</v>
      </c>
      <c r="Z13" s="89">
        <v>241.6</v>
      </c>
      <c r="AA13" s="89" t="s">
        <v>78</v>
      </c>
      <c r="AB13" s="89" t="s">
        <v>78</v>
      </c>
      <c r="AC13" s="89" t="s">
        <v>78</v>
      </c>
      <c r="AD13" s="89">
        <v>241.6</v>
      </c>
      <c r="AE13" s="89" t="s">
        <v>78</v>
      </c>
      <c r="AF13" s="89" t="s">
        <v>78</v>
      </c>
      <c r="AG13" s="89" t="s">
        <v>78</v>
      </c>
      <c r="AH13" s="89">
        <v>241.6</v>
      </c>
      <c r="AI13" s="89" t="s">
        <v>78</v>
      </c>
      <c r="AJ13" s="89" t="s">
        <v>78</v>
      </c>
      <c r="AK13" s="301" t="s">
        <v>113</v>
      </c>
      <c r="AL13" s="139"/>
      <c r="AM13" s="46"/>
      <c r="AN13" s="139"/>
      <c r="AO13" s="139"/>
      <c r="AP13" s="139"/>
      <c r="AQ13" s="139"/>
      <c r="AR13" s="139"/>
      <c r="AS13" s="139"/>
      <c r="AT13" s="139"/>
      <c r="AU13" s="46"/>
      <c r="AV13" s="46"/>
      <c r="AW13" s="46"/>
      <c r="AX13" s="46"/>
      <c r="AY13" s="46"/>
      <c r="AZ13" s="46"/>
      <c r="BA13" s="46" t="s">
        <v>2078</v>
      </c>
      <c r="BB13" s="46" t="s">
        <v>2075</v>
      </c>
      <c r="BC13" s="100">
        <v>42311</v>
      </c>
      <c r="BD13" s="46" t="s">
        <v>2076</v>
      </c>
      <c r="BE13" s="46" t="s">
        <v>125</v>
      </c>
      <c r="BF13" s="46" t="s">
        <v>2079</v>
      </c>
      <c r="BG13" s="300" t="s">
        <v>2077</v>
      </c>
    </row>
    <row r="14" spans="1:59" ht="42" customHeight="1">
      <c r="A14" s="46">
        <v>9</v>
      </c>
      <c r="B14" s="46" t="s">
        <v>872</v>
      </c>
      <c r="C14" s="100">
        <v>42487</v>
      </c>
      <c r="D14" s="46" t="s">
        <v>2035</v>
      </c>
      <c r="E14" s="46" t="s">
        <v>66</v>
      </c>
      <c r="F14" s="46" t="s">
        <v>2081</v>
      </c>
      <c r="G14" s="46" t="s">
        <v>2082</v>
      </c>
      <c r="H14" s="100">
        <v>41509</v>
      </c>
      <c r="I14" s="46" t="s">
        <v>2083</v>
      </c>
      <c r="J14" s="46" t="s">
        <v>117</v>
      </c>
      <c r="K14" s="300" t="s">
        <v>2084</v>
      </c>
      <c r="L14" s="101" t="s">
        <v>2040</v>
      </c>
      <c r="M14" s="89" t="s">
        <v>78</v>
      </c>
      <c r="N14" s="89">
        <v>1831913.4</v>
      </c>
      <c r="O14" s="89">
        <v>1513279.34</v>
      </c>
      <c r="P14" s="89">
        <v>2578358.29</v>
      </c>
      <c r="Q14" s="89" t="s">
        <v>78</v>
      </c>
      <c r="R14" s="89">
        <v>1030446</v>
      </c>
      <c r="S14" s="89">
        <v>542256.87</v>
      </c>
      <c r="T14" s="89">
        <v>710668</v>
      </c>
      <c r="U14" s="89" t="s">
        <v>78</v>
      </c>
      <c r="V14" s="89">
        <v>49609.14</v>
      </c>
      <c r="W14" s="89">
        <v>2426.4299999999998</v>
      </c>
      <c r="X14" s="89">
        <v>194969</v>
      </c>
      <c r="Y14" s="89" t="s">
        <v>78</v>
      </c>
      <c r="Z14" s="89" t="s">
        <v>78</v>
      </c>
      <c r="AA14" s="89" t="s">
        <v>78</v>
      </c>
      <c r="AB14" s="89">
        <v>27242</v>
      </c>
      <c r="AC14" s="89" t="s">
        <v>78</v>
      </c>
      <c r="AD14" s="89" t="s">
        <v>78</v>
      </c>
      <c r="AE14" s="89" t="s">
        <v>78</v>
      </c>
      <c r="AF14" s="89" t="s">
        <v>78</v>
      </c>
      <c r="AG14" s="89" t="s">
        <v>78</v>
      </c>
      <c r="AH14" s="89" t="s">
        <v>78</v>
      </c>
      <c r="AI14" s="89" t="s">
        <v>78</v>
      </c>
      <c r="AJ14" s="89" t="s">
        <v>78</v>
      </c>
      <c r="AK14" s="301" t="s">
        <v>113</v>
      </c>
      <c r="AL14" s="139" t="s">
        <v>113</v>
      </c>
      <c r="AM14" s="46" t="s">
        <v>113</v>
      </c>
      <c r="AN14" s="139"/>
      <c r="AO14" s="139"/>
      <c r="AP14" s="139"/>
      <c r="AQ14" s="139"/>
      <c r="AR14" s="139"/>
      <c r="AS14" s="139"/>
      <c r="AT14" s="139"/>
      <c r="AU14" s="46"/>
      <c r="AV14" s="46"/>
      <c r="AW14" s="46"/>
      <c r="AX14" s="46"/>
      <c r="AY14" s="46"/>
      <c r="AZ14" s="46"/>
      <c r="BA14" s="46" t="s">
        <v>2085</v>
      </c>
      <c r="BB14" s="46" t="s">
        <v>2082</v>
      </c>
      <c r="BC14" s="100">
        <v>41509</v>
      </c>
      <c r="BD14" s="46" t="s">
        <v>2083</v>
      </c>
      <c r="BE14" s="46" t="s">
        <v>117</v>
      </c>
      <c r="BF14" s="46" t="s">
        <v>2086</v>
      </c>
      <c r="BG14" s="300" t="s">
        <v>2084</v>
      </c>
    </row>
    <row r="15" spans="1:59" ht="42" customHeight="1">
      <c r="A15" s="46">
        <v>10</v>
      </c>
      <c r="B15" s="46" t="s">
        <v>872</v>
      </c>
      <c r="C15" s="100">
        <v>42487</v>
      </c>
      <c r="D15" s="46" t="s">
        <v>2035</v>
      </c>
      <c r="E15" s="46" t="s">
        <v>66</v>
      </c>
      <c r="F15" s="46" t="s">
        <v>2087</v>
      </c>
      <c r="G15" s="46" t="s">
        <v>2082</v>
      </c>
      <c r="H15" s="100">
        <v>41509</v>
      </c>
      <c r="I15" s="46" t="s">
        <v>2083</v>
      </c>
      <c r="J15" s="46" t="s">
        <v>117</v>
      </c>
      <c r="K15" s="300" t="s">
        <v>2084</v>
      </c>
      <c r="L15" s="101" t="s">
        <v>2040</v>
      </c>
      <c r="M15" s="89" t="s">
        <v>78</v>
      </c>
      <c r="N15" s="89">
        <v>2766631.76</v>
      </c>
      <c r="O15" s="89">
        <v>692055.66</v>
      </c>
      <c r="P15" s="89">
        <v>5465618.5599999996</v>
      </c>
      <c r="Q15" s="89" t="s">
        <v>78</v>
      </c>
      <c r="R15" s="89">
        <v>1238363.8899999999</v>
      </c>
      <c r="S15" s="89">
        <v>192284.73</v>
      </c>
      <c r="T15" s="89">
        <v>517799.65</v>
      </c>
      <c r="U15" s="89" t="s">
        <v>78</v>
      </c>
      <c r="V15" s="89">
        <v>41000</v>
      </c>
      <c r="W15" s="89">
        <v>50000</v>
      </c>
      <c r="X15" s="89">
        <v>534558.24</v>
      </c>
      <c r="Y15" s="89" t="s">
        <v>78</v>
      </c>
      <c r="Z15" s="89" t="s">
        <v>78</v>
      </c>
      <c r="AA15" s="89">
        <v>50000</v>
      </c>
      <c r="AB15" s="89">
        <v>25488</v>
      </c>
      <c r="AC15" s="89" t="s">
        <v>78</v>
      </c>
      <c r="AD15" s="89" t="s">
        <v>78</v>
      </c>
      <c r="AE15" s="89" t="s">
        <v>78</v>
      </c>
      <c r="AF15" s="89" t="s">
        <v>78</v>
      </c>
      <c r="AG15" s="89" t="s">
        <v>78</v>
      </c>
      <c r="AH15" s="89" t="s">
        <v>78</v>
      </c>
      <c r="AI15" s="89" t="s">
        <v>78</v>
      </c>
      <c r="AJ15" s="89" t="s">
        <v>78</v>
      </c>
      <c r="AK15" s="301" t="s">
        <v>113</v>
      </c>
      <c r="AL15" s="139" t="s">
        <v>113</v>
      </c>
      <c r="AM15" s="46" t="s">
        <v>113</v>
      </c>
      <c r="AN15" s="139"/>
      <c r="AO15" s="139"/>
      <c r="AP15" s="139"/>
      <c r="AQ15" s="139"/>
      <c r="AR15" s="139"/>
      <c r="AS15" s="139"/>
      <c r="AT15" s="139" t="s">
        <v>113</v>
      </c>
      <c r="AU15" s="46"/>
      <c r="AV15" s="46"/>
      <c r="AW15" s="46"/>
      <c r="AX15" s="46"/>
      <c r="AY15" s="46"/>
      <c r="AZ15" s="46"/>
      <c r="BA15" s="46" t="s">
        <v>2085</v>
      </c>
      <c r="BB15" s="46" t="s">
        <v>2082</v>
      </c>
      <c r="BC15" s="100">
        <v>41509</v>
      </c>
      <c r="BD15" s="46" t="s">
        <v>2083</v>
      </c>
      <c r="BE15" s="46" t="s">
        <v>117</v>
      </c>
      <c r="BF15" s="46" t="s">
        <v>2086</v>
      </c>
      <c r="BG15" s="300" t="s">
        <v>2084</v>
      </c>
    </row>
    <row r="16" spans="1:59" ht="42" customHeight="1">
      <c r="A16" s="46">
        <v>11</v>
      </c>
      <c r="B16" s="46" t="s">
        <v>167</v>
      </c>
      <c r="C16" s="100">
        <v>42487</v>
      </c>
      <c r="D16" s="46" t="s">
        <v>2035</v>
      </c>
      <c r="E16" s="46" t="s">
        <v>66</v>
      </c>
      <c r="F16" s="46" t="s">
        <v>2088</v>
      </c>
      <c r="G16" s="46" t="s">
        <v>2089</v>
      </c>
      <c r="H16" s="100">
        <v>41575</v>
      </c>
      <c r="I16" s="46" t="s">
        <v>2090</v>
      </c>
      <c r="J16" s="46" t="s">
        <v>108</v>
      </c>
      <c r="K16" s="300" t="s">
        <v>2091</v>
      </c>
      <c r="L16" s="101" t="s">
        <v>2040</v>
      </c>
      <c r="M16" s="89">
        <v>37730.400000000001</v>
      </c>
      <c r="N16" s="89">
        <v>78137.399999999994</v>
      </c>
      <c r="O16" s="89" t="s">
        <v>78</v>
      </c>
      <c r="P16" s="89" t="s">
        <v>78</v>
      </c>
      <c r="Q16" s="89" t="s">
        <v>78</v>
      </c>
      <c r="R16" s="89">
        <v>1486</v>
      </c>
      <c r="S16" s="89" t="s">
        <v>78</v>
      </c>
      <c r="T16" s="89" t="s">
        <v>78</v>
      </c>
      <c r="U16" s="89" t="s">
        <v>78</v>
      </c>
      <c r="V16" s="89">
        <v>22302</v>
      </c>
      <c r="W16" s="89" t="s">
        <v>78</v>
      </c>
      <c r="X16" s="89" t="s">
        <v>78</v>
      </c>
      <c r="Y16" s="89" t="s">
        <v>78</v>
      </c>
      <c r="Z16" s="89" t="s">
        <v>78</v>
      </c>
      <c r="AA16" s="89" t="s">
        <v>78</v>
      </c>
      <c r="AB16" s="89" t="s">
        <v>78</v>
      </c>
      <c r="AC16" s="89" t="s">
        <v>78</v>
      </c>
      <c r="AD16" s="89" t="s">
        <v>78</v>
      </c>
      <c r="AE16" s="89" t="s">
        <v>78</v>
      </c>
      <c r="AF16" s="89" t="s">
        <v>78</v>
      </c>
      <c r="AG16" s="89" t="s">
        <v>78</v>
      </c>
      <c r="AH16" s="89" t="s">
        <v>78</v>
      </c>
      <c r="AI16" s="89" t="s">
        <v>78</v>
      </c>
      <c r="AJ16" s="89" t="s">
        <v>78</v>
      </c>
      <c r="AK16" s="301" t="s">
        <v>113</v>
      </c>
      <c r="AL16" s="139" t="s">
        <v>113</v>
      </c>
      <c r="AM16" s="46" t="s">
        <v>113</v>
      </c>
      <c r="AN16" s="139"/>
      <c r="AO16" s="139"/>
      <c r="AP16" s="139"/>
      <c r="AQ16" s="139"/>
      <c r="AR16" s="139"/>
      <c r="AS16" s="139"/>
      <c r="AT16" s="139"/>
      <c r="AU16" s="46"/>
      <c r="AV16" s="46"/>
      <c r="AW16" s="46"/>
      <c r="AX16" s="46"/>
      <c r="AY16" s="46"/>
      <c r="AZ16" s="46"/>
      <c r="BA16" s="46" t="s">
        <v>2092</v>
      </c>
      <c r="BB16" s="46" t="s">
        <v>2089</v>
      </c>
      <c r="BC16" s="100">
        <v>41575</v>
      </c>
      <c r="BD16" s="46" t="s">
        <v>2090</v>
      </c>
      <c r="BE16" s="46" t="s">
        <v>108</v>
      </c>
      <c r="BF16" s="46" t="s">
        <v>2093</v>
      </c>
      <c r="BG16" s="300" t="s">
        <v>2091</v>
      </c>
    </row>
    <row r="17" spans="1:59" ht="42" customHeight="1">
      <c r="A17" s="46">
        <v>12</v>
      </c>
      <c r="B17" s="46" t="s">
        <v>167</v>
      </c>
      <c r="C17" s="100">
        <v>42487</v>
      </c>
      <c r="D17" s="46" t="s">
        <v>2035</v>
      </c>
      <c r="E17" s="46" t="s">
        <v>66</v>
      </c>
      <c r="F17" s="46" t="s">
        <v>2094</v>
      </c>
      <c r="G17" s="46" t="s">
        <v>2089</v>
      </c>
      <c r="H17" s="100">
        <v>41575</v>
      </c>
      <c r="I17" s="46" t="s">
        <v>2090</v>
      </c>
      <c r="J17" s="46" t="s">
        <v>108</v>
      </c>
      <c r="K17" s="300" t="s">
        <v>2091</v>
      </c>
      <c r="L17" s="101" t="s">
        <v>2040</v>
      </c>
      <c r="M17" s="89" t="s">
        <v>78</v>
      </c>
      <c r="N17" s="89" t="s">
        <v>78</v>
      </c>
      <c r="O17" s="89" t="s">
        <v>78</v>
      </c>
      <c r="P17" s="89" t="s">
        <v>78</v>
      </c>
      <c r="Q17" s="89" t="s">
        <v>78</v>
      </c>
      <c r="R17" s="89" t="s">
        <v>78</v>
      </c>
      <c r="S17" s="89" t="s">
        <v>78</v>
      </c>
      <c r="T17" s="89" t="s">
        <v>78</v>
      </c>
      <c r="U17" s="89" t="s">
        <v>78</v>
      </c>
      <c r="V17" s="89" t="s">
        <v>78</v>
      </c>
      <c r="W17" s="89" t="s">
        <v>78</v>
      </c>
      <c r="X17" s="89" t="s">
        <v>78</v>
      </c>
      <c r="Y17" s="89" t="s">
        <v>78</v>
      </c>
      <c r="Z17" s="89" t="s">
        <v>78</v>
      </c>
      <c r="AA17" s="89" t="s">
        <v>78</v>
      </c>
      <c r="AB17" s="89" t="s">
        <v>78</v>
      </c>
      <c r="AC17" s="89" t="s">
        <v>78</v>
      </c>
      <c r="AD17" s="89" t="s">
        <v>78</v>
      </c>
      <c r="AE17" s="89" t="s">
        <v>78</v>
      </c>
      <c r="AF17" s="89" t="s">
        <v>78</v>
      </c>
      <c r="AG17" s="89" t="s">
        <v>78</v>
      </c>
      <c r="AH17" s="89" t="s">
        <v>78</v>
      </c>
      <c r="AI17" s="89" t="s">
        <v>78</v>
      </c>
      <c r="AJ17" s="89" t="s">
        <v>78</v>
      </c>
      <c r="AK17" s="301" t="s">
        <v>113</v>
      </c>
      <c r="AL17" s="139"/>
      <c r="AM17" s="46"/>
      <c r="AN17" s="139"/>
      <c r="AO17" s="139"/>
      <c r="AP17" s="139"/>
      <c r="AQ17" s="139"/>
      <c r="AR17" s="139"/>
      <c r="AS17" s="139"/>
      <c r="AT17" s="139"/>
      <c r="AU17" s="46"/>
      <c r="AV17" s="46" t="s">
        <v>113</v>
      </c>
      <c r="AW17" s="46"/>
      <c r="AX17" s="46"/>
      <c r="AY17" s="46"/>
      <c r="AZ17" s="46"/>
      <c r="BA17" s="46" t="s">
        <v>2092</v>
      </c>
      <c r="BB17" s="46" t="s">
        <v>2089</v>
      </c>
      <c r="BC17" s="100">
        <v>41575</v>
      </c>
      <c r="BD17" s="46" t="s">
        <v>2090</v>
      </c>
      <c r="BE17" s="46" t="s">
        <v>108</v>
      </c>
      <c r="BF17" s="46" t="s">
        <v>2093</v>
      </c>
      <c r="BG17" s="300" t="s">
        <v>2091</v>
      </c>
    </row>
    <row r="18" spans="1:59" ht="42" customHeight="1">
      <c r="A18" s="46">
        <v>13</v>
      </c>
      <c r="B18" s="46" t="s">
        <v>906</v>
      </c>
      <c r="C18" s="100">
        <v>42487</v>
      </c>
      <c r="D18" s="46" t="s">
        <v>2035</v>
      </c>
      <c r="E18" s="46" t="s">
        <v>66</v>
      </c>
      <c r="F18" s="46" t="s">
        <v>2095</v>
      </c>
      <c r="G18" s="46" t="s">
        <v>2096</v>
      </c>
      <c r="H18" s="100">
        <v>41591</v>
      </c>
      <c r="I18" s="46" t="s">
        <v>2097</v>
      </c>
      <c r="J18" s="46" t="s">
        <v>86</v>
      </c>
      <c r="K18" s="300" t="s">
        <v>2098</v>
      </c>
      <c r="L18" s="101" t="s">
        <v>124</v>
      </c>
      <c r="M18" s="89" t="s">
        <v>78</v>
      </c>
      <c r="N18" s="89">
        <v>21158400</v>
      </c>
      <c r="O18" s="89" t="s">
        <v>78</v>
      </c>
      <c r="P18" s="89" t="s">
        <v>78</v>
      </c>
      <c r="Q18" s="89" t="s">
        <v>78</v>
      </c>
      <c r="R18" s="89">
        <v>5289600</v>
      </c>
      <c r="S18" s="89" t="s">
        <v>78</v>
      </c>
      <c r="T18" s="89" t="s">
        <v>78</v>
      </c>
      <c r="U18" s="89" t="s">
        <v>78</v>
      </c>
      <c r="V18" s="89">
        <v>5289600</v>
      </c>
      <c r="W18" s="89" t="s">
        <v>78</v>
      </c>
      <c r="X18" s="89" t="s">
        <v>78</v>
      </c>
      <c r="Y18" s="89" t="s">
        <v>78</v>
      </c>
      <c r="Z18" s="89" t="s">
        <v>78</v>
      </c>
      <c r="AA18" s="89" t="s">
        <v>78</v>
      </c>
      <c r="AB18" s="89" t="s">
        <v>78</v>
      </c>
      <c r="AC18" s="89" t="s">
        <v>78</v>
      </c>
      <c r="AD18" s="89" t="s">
        <v>78</v>
      </c>
      <c r="AE18" s="89" t="s">
        <v>78</v>
      </c>
      <c r="AF18" s="89" t="s">
        <v>78</v>
      </c>
      <c r="AG18" s="89" t="s">
        <v>78</v>
      </c>
      <c r="AH18" s="89" t="s">
        <v>78</v>
      </c>
      <c r="AI18" s="89" t="s">
        <v>78</v>
      </c>
      <c r="AJ18" s="89" t="s">
        <v>78</v>
      </c>
      <c r="AK18" s="301" t="s">
        <v>113</v>
      </c>
      <c r="AL18" s="139"/>
      <c r="AM18" s="46"/>
      <c r="AN18" s="139"/>
      <c r="AO18" s="139"/>
      <c r="AP18" s="139"/>
      <c r="AQ18" s="139"/>
      <c r="AR18" s="139"/>
      <c r="AS18" s="139"/>
      <c r="AT18" s="139"/>
      <c r="AU18" s="46"/>
      <c r="AV18" s="46"/>
      <c r="AW18" s="46"/>
      <c r="AX18" s="46"/>
      <c r="AY18" s="46"/>
      <c r="AZ18" s="46"/>
      <c r="BA18" s="46" t="s">
        <v>2099</v>
      </c>
      <c r="BB18" s="46" t="s">
        <v>2096</v>
      </c>
      <c r="BC18" s="100">
        <v>41591</v>
      </c>
      <c r="BD18" s="46" t="s">
        <v>2097</v>
      </c>
      <c r="BE18" s="46" t="s">
        <v>108</v>
      </c>
      <c r="BF18" s="46" t="s">
        <v>2100</v>
      </c>
      <c r="BG18" s="300" t="s">
        <v>2098</v>
      </c>
    </row>
    <row r="19" spans="1:59" ht="42" customHeight="1">
      <c r="A19" s="46">
        <v>14</v>
      </c>
      <c r="B19" s="46" t="s">
        <v>906</v>
      </c>
      <c r="C19" s="100">
        <v>42487</v>
      </c>
      <c r="D19" s="46" t="s">
        <v>2035</v>
      </c>
      <c r="E19" s="46" t="s">
        <v>66</v>
      </c>
      <c r="F19" s="46" t="s">
        <v>2101</v>
      </c>
      <c r="G19" s="46" t="s">
        <v>2096</v>
      </c>
      <c r="H19" s="100">
        <v>41591</v>
      </c>
      <c r="I19" s="46" t="s">
        <v>2097</v>
      </c>
      <c r="J19" s="46" t="s">
        <v>86</v>
      </c>
      <c r="K19" s="300" t="s">
        <v>2098</v>
      </c>
      <c r="L19" s="101" t="s">
        <v>124</v>
      </c>
      <c r="M19" s="89" t="s">
        <v>78</v>
      </c>
      <c r="N19" s="89">
        <v>3584896510.3699999</v>
      </c>
      <c r="O19" s="89" t="s">
        <v>78</v>
      </c>
      <c r="P19" s="89" t="s">
        <v>78</v>
      </c>
      <c r="Q19" s="89" t="s">
        <v>78</v>
      </c>
      <c r="R19" s="89">
        <v>814316841.90999997</v>
      </c>
      <c r="S19" s="89" t="s">
        <v>78</v>
      </c>
      <c r="T19" s="89" t="s">
        <v>78</v>
      </c>
      <c r="U19" s="89" t="s">
        <v>78</v>
      </c>
      <c r="V19" s="89">
        <v>710853108.90999997</v>
      </c>
      <c r="W19" s="89" t="s">
        <v>78</v>
      </c>
      <c r="X19" s="89" t="s">
        <v>78</v>
      </c>
      <c r="Y19" s="89" t="s">
        <v>78</v>
      </c>
      <c r="Z19" s="89" t="s">
        <v>78</v>
      </c>
      <c r="AA19" s="89" t="s">
        <v>78</v>
      </c>
      <c r="AB19" s="89" t="s">
        <v>78</v>
      </c>
      <c r="AC19" s="89" t="s">
        <v>78</v>
      </c>
      <c r="AD19" s="89" t="s">
        <v>78</v>
      </c>
      <c r="AE19" s="89" t="s">
        <v>78</v>
      </c>
      <c r="AF19" s="89" t="s">
        <v>78</v>
      </c>
      <c r="AG19" s="89" t="s">
        <v>78</v>
      </c>
      <c r="AH19" s="89" t="s">
        <v>78</v>
      </c>
      <c r="AI19" s="89" t="s">
        <v>78</v>
      </c>
      <c r="AJ19" s="89" t="s">
        <v>78</v>
      </c>
      <c r="AK19" s="301" t="s">
        <v>113</v>
      </c>
      <c r="AL19" s="139" t="s">
        <v>113</v>
      </c>
      <c r="AM19" s="46" t="s">
        <v>113</v>
      </c>
      <c r="AN19" s="139"/>
      <c r="AO19" s="139"/>
      <c r="AP19" s="139"/>
      <c r="AQ19" s="139"/>
      <c r="AR19" s="139"/>
      <c r="AS19" s="139"/>
      <c r="AT19" s="139"/>
      <c r="AU19" s="46"/>
      <c r="AV19" s="46"/>
      <c r="AW19" s="46" t="s">
        <v>113</v>
      </c>
      <c r="AX19" s="46" t="s">
        <v>113</v>
      </c>
      <c r="AY19" s="46"/>
      <c r="AZ19" s="46"/>
      <c r="BA19" s="46"/>
      <c r="BB19" s="46"/>
      <c r="BC19" s="100"/>
      <c r="BD19" s="46"/>
      <c r="BE19" s="46"/>
      <c r="BF19" s="46"/>
      <c r="BG19" s="300"/>
    </row>
    <row r="20" spans="1:59" ht="42" customHeight="1">
      <c r="A20" s="46">
        <v>15</v>
      </c>
      <c r="B20" s="46" t="s">
        <v>906</v>
      </c>
      <c r="C20" s="100">
        <v>42487</v>
      </c>
      <c r="D20" s="46" t="s">
        <v>2035</v>
      </c>
      <c r="E20" s="46" t="s">
        <v>66</v>
      </c>
      <c r="F20" s="46" t="s">
        <v>2087</v>
      </c>
      <c r="G20" s="46" t="s">
        <v>2096</v>
      </c>
      <c r="H20" s="100">
        <v>41591</v>
      </c>
      <c r="I20" s="46" t="s">
        <v>2097</v>
      </c>
      <c r="J20" s="46" t="s">
        <v>86</v>
      </c>
      <c r="K20" s="300" t="s">
        <v>2098</v>
      </c>
      <c r="L20" s="101" t="s">
        <v>124</v>
      </c>
      <c r="M20" s="89" t="s">
        <v>78</v>
      </c>
      <c r="N20" s="89">
        <v>156227440.63</v>
      </c>
      <c r="O20" s="89" t="s">
        <v>78</v>
      </c>
      <c r="P20" s="89" t="s">
        <v>78</v>
      </c>
      <c r="Q20" s="89" t="s">
        <v>78</v>
      </c>
      <c r="R20" s="89">
        <v>39742509.090000004</v>
      </c>
      <c r="S20" s="89" t="s">
        <v>78</v>
      </c>
      <c r="T20" s="89" t="s">
        <v>78</v>
      </c>
      <c r="U20" s="89" t="s">
        <v>78</v>
      </c>
      <c r="V20" s="89">
        <v>39742509.090000004</v>
      </c>
      <c r="W20" s="89" t="s">
        <v>78</v>
      </c>
      <c r="X20" s="89" t="s">
        <v>78</v>
      </c>
      <c r="Y20" s="89" t="s">
        <v>78</v>
      </c>
      <c r="Z20" s="89" t="s">
        <v>78</v>
      </c>
      <c r="AA20" s="89" t="s">
        <v>78</v>
      </c>
      <c r="AB20" s="89" t="s">
        <v>78</v>
      </c>
      <c r="AC20" s="89" t="s">
        <v>78</v>
      </c>
      <c r="AD20" s="89" t="s">
        <v>78</v>
      </c>
      <c r="AE20" s="89" t="s">
        <v>78</v>
      </c>
      <c r="AF20" s="89" t="s">
        <v>78</v>
      </c>
      <c r="AG20" s="89" t="s">
        <v>78</v>
      </c>
      <c r="AH20" s="89" t="s">
        <v>78</v>
      </c>
      <c r="AI20" s="89" t="s">
        <v>78</v>
      </c>
      <c r="AJ20" s="89" t="s">
        <v>78</v>
      </c>
      <c r="AK20" s="301" t="s">
        <v>113</v>
      </c>
      <c r="AL20" s="139"/>
      <c r="AM20" s="46"/>
      <c r="AN20" s="139"/>
      <c r="AO20" s="139"/>
      <c r="AP20" s="139"/>
      <c r="AQ20" s="139"/>
      <c r="AR20" s="139"/>
      <c r="AS20" s="139" t="s">
        <v>113</v>
      </c>
      <c r="AT20" s="139"/>
      <c r="AU20" s="46"/>
      <c r="AV20" s="46"/>
      <c r="AW20" s="46"/>
      <c r="AX20" s="46"/>
      <c r="AY20" s="46"/>
      <c r="AZ20" s="46"/>
      <c r="BA20" s="46"/>
      <c r="BB20" s="46"/>
      <c r="BC20" s="100"/>
      <c r="BD20" s="46"/>
      <c r="BE20" s="46"/>
      <c r="BF20" s="46"/>
      <c r="BG20" s="300"/>
    </row>
    <row r="21" spans="1:59" ht="42" customHeight="1">
      <c r="A21" s="46">
        <v>16</v>
      </c>
      <c r="B21" s="46" t="s">
        <v>906</v>
      </c>
      <c r="C21" s="100">
        <v>42487</v>
      </c>
      <c r="D21" s="46" t="s">
        <v>2035</v>
      </c>
      <c r="E21" s="46" t="s">
        <v>66</v>
      </c>
      <c r="F21" s="46" t="s">
        <v>2102</v>
      </c>
      <c r="G21" s="46" t="s">
        <v>2096</v>
      </c>
      <c r="H21" s="100">
        <v>41591</v>
      </c>
      <c r="I21" s="46" t="s">
        <v>2097</v>
      </c>
      <c r="J21" s="46" t="s">
        <v>108</v>
      </c>
      <c r="K21" s="300" t="s">
        <v>2098</v>
      </c>
      <c r="L21" s="101" t="s">
        <v>124</v>
      </c>
      <c r="M21" s="89" t="s">
        <v>78</v>
      </c>
      <c r="N21" s="89">
        <v>343161986.65999997</v>
      </c>
      <c r="O21" s="89" t="s">
        <v>78</v>
      </c>
      <c r="P21" s="89" t="s">
        <v>78</v>
      </c>
      <c r="Q21" s="89" t="s">
        <v>78</v>
      </c>
      <c r="R21" s="89">
        <v>93000000</v>
      </c>
      <c r="S21" s="89" t="s">
        <v>78</v>
      </c>
      <c r="T21" s="89" t="s">
        <v>78</v>
      </c>
      <c r="U21" s="89" t="s">
        <v>78</v>
      </c>
      <c r="V21" s="89" t="s">
        <v>78</v>
      </c>
      <c r="W21" s="89" t="s">
        <v>78</v>
      </c>
      <c r="X21" s="89" t="s">
        <v>78</v>
      </c>
      <c r="Y21" s="89" t="s">
        <v>78</v>
      </c>
      <c r="Z21" s="89" t="s">
        <v>78</v>
      </c>
      <c r="AA21" s="89" t="s">
        <v>78</v>
      </c>
      <c r="AB21" s="89" t="s">
        <v>78</v>
      </c>
      <c r="AC21" s="89" t="s">
        <v>78</v>
      </c>
      <c r="AD21" s="89">
        <v>93000000</v>
      </c>
      <c r="AE21" s="89" t="s">
        <v>78</v>
      </c>
      <c r="AF21" s="89" t="s">
        <v>78</v>
      </c>
      <c r="AG21" s="89" t="s">
        <v>78</v>
      </c>
      <c r="AH21" s="89">
        <v>93000000</v>
      </c>
      <c r="AI21" s="89" t="s">
        <v>78</v>
      </c>
      <c r="AJ21" s="89" t="s">
        <v>78</v>
      </c>
      <c r="AK21" s="301" t="s">
        <v>113</v>
      </c>
      <c r="AL21" s="139"/>
      <c r="AM21" s="46"/>
      <c r="AN21" s="139"/>
      <c r="AO21" s="139"/>
      <c r="AP21" s="139"/>
      <c r="AQ21" s="139"/>
      <c r="AR21" s="139"/>
      <c r="AS21" s="139"/>
      <c r="AT21" s="139"/>
      <c r="AU21" s="46"/>
      <c r="AV21" s="46" t="s">
        <v>113</v>
      </c>
      <c r="AW21" s="46"/>
      <c r="AX21" s="46"/>
      <c r="AY21" s="46"/>
      <c r="AZ21" s="46"/>
      <c r="BA21" s="46"/>
      <c r="BB21" s="46"/>
      <c r="BC21" s="100"/>
      <c r="BD21" s="46"/>
      <c r="BE21" s="46"/>
      <c r="BF21" s="46"/>
      <c r="BG21" s="300"/>
    </row>
    <row r="22" spans="1:59" ht="42" customHeight="1">
      <c r="A22" s="46">
        <v>17</v>
      </c>
      <c r="B22" s="46" t="s">
        <v>906</v>
      </c>
      <c r="C22" s="100">
        <v>42487</v>
      </c>
      <c r="D22" s="46" t="s">
        <v>2035</v>
      </c>
      <c r="E22" s="46" t="s">
        <v>66</v>
      </c>
      <c r="F22" s="46" t="s">
        <v>2103</v>
      </c>
      <c r="G22" s="46" t="s">
        <v>2096</v>
      </c>
      <c r="H22" s="100">
        <v>41591</v>
      </c>
      <c r="I22" s="46" t="s">
        <v>2097</v>
      </c>
      <c r="J22" s="46" t="s">
        <v>133</v>
      </c>
      <c r="K22" s="300" t="s">
        <v>2098</v>
      </c>
      <c r="L22" s="101" t="s">
        <v>124</v>
      </c>
      <c r="M22" s="89" t="s">
        <v>78</v>
      </c>
      <c r="N22" s="89">
        <v>638470275.42000008</v>
      </c>
      <c r="O22" s="89" t="s">
        <v>78</v>
      </c>
      <c r="P22" s="89" t="s">
        <v>78</v>
      </c>
      <c r="Q22" s="89" t="s">
        <v>78</v>
      </c>
      <c r="R22" s="89">
        <v>215000000</v>
      </c>
      <c r="S22" s="89" t="s">
        <v>78</v>
      </c>
      <c r="T22" s="89" t="s">
        <v>78</v>
      </c>
      <c r="U22" s="89" t="s">
        <v>78</v>
      </c>
      <c r="V22" s="89" t="s">
        <v>78</v>
      </c>
      <c r="W22" s="89" t="s">
        <v>78</v>
      </c>
      <c r="X22" s="89" t="s">
        <v>78</v>
      </c>
      <c r="Y22" s="89" t="s">
        <v>78</v>
      </c>
      <c r="Z22" s="89" t="s">
        <v>78</v>
      </c>
      <c r="AA22" s="89" t="s">
        <v>78</v>
      </c>
      <c r="AB22" s="89" t="s">
        <v>78</v>
      </c>
      <c r="AC22" s="89" t="s">
        <v>78</v>
      </c>
      <c r="AD22" s="89" t="s">
        <v>78</v>
      </c>
      <c r="AE22" s="89" t="s">
        <v>78</v>
      </c>
      <c r="AF22" s="89" t="s">
        <v>78</v>
      </c>
      <c r="AG22" s="89" t="s">
        <v>78</v>
      </c>
      <c r="AH22" s="89" t="s">
        <v>78</v>
      </c>
      <c r="AI22" s="89" t="s">
        <v>78</v>
      </c>
      <c r="AJ22" s="89" t="s">
        <v>78</v>
      </c>
      <c r="AK22" s="301" t="s">
        <v>113</v>
      </c>
      <c r="AL22" s="139"/>
      <c r="AM22" s="46"/>
      <c r="AN22" s="139"/>
      <c r="AO22" s="139" t="s">
        <v>113</v>
      </c>
      <c r="AP22" s="139"/>
      <c r="AQ22" s="139"/>
      <c r="AR22" s="139"/>
      <c r="AS22" s="139"/>
      <c r="AT22" s="139"/>
      <c r="AU22" s="46"/>
      <c r="AV22" s="46"/>
      <c r="AW22" s="46"/>
      <c r="AX22" s="46"/>
      <c r="AY22" s="46"/>
      <c r="AZ22" s="46"/>
      <c r="BA22" s="46"/>
      <c r="BB22" s="46"/>
      <c r="BC22" s="100"/>
      <c r="BD22" s="46"/>
      <c r="BE22" s="46"/>
      <c r="BF22" s="46"/>
      <c r="BG22" s="300"/>
    </row>
    <row r="23" spans="1:59" ht="42" customHeight="1">
      <c r="A23" s="46">
        <v>18</v>
      </c>
      <c r="B23" s="46" t="s">
        <v>910</v>
      </c>
      <c r="C23" s="100">
        <v>42487</v>
      </c>
      <c r="D23" s="46" t="s">
        <v>2035</v>
      </c>
      <c r="E23" s="46" t="s">
        <v>66</v>
      </c>
      <c r="F23" s="46" t="s">
        <v>2104</v>
      </c>
      <c r="G23" s="46" t="s">
        <v>2105</v>
      </c>
      <c r="H23" s="100">
        <v>41576</v>
      </c>
      <c r="I23" s="46" t="s">
        <v>2106</v>
      </c>
      <c r="J23" s="46" t="s">
        <v>108</v>
      </c>
      <c r="K23" s="300" t="s">
        <v>2107</v>
      </c>
      <c r="L23" s="101" t="s">
        <v>2040</v>
      </c>
      <c r="M23" s="89">
        <v>29700</v>
      </c>
      <c r="N23" s="89">
        <v>5281460.4000000004</v>
      </c>
      <c r="O23" s="89">
        <v>561753.69999999995</v>
      </c>
      <c r="P23" s="89">
        <v>35987579.5</v>
      </c>
      <c r="Q23" s="89">
        <v>14800</v>
      </c>
      <c r="R23" s="89">
        <v>135161.79999999999</v>
      </c>
      <c r="S23" s="89">
        <v>6430</v>
      </c>
      <c r="T23" s="89">
        <v>5540280</v>
      </c>
      <c r="U23" s="89" t="s">
        <v>78</v>
      </c>
      <c r="V23" s="89">
        <v>47280</v>
      </c>
      <c r="W23" s="89">
        <v>2835</v>
      </c>
      <c r="X23" s="89">
        <v>5738900</v>
      </c>
      <c r="Y23" s="89" t="s">
        <v>78</v>
      </c>
      <c r="Z23" s="89">
        <v>1230000</v>
      </c>
      <c r="AA23" s="89">
        <v>30000</v>
      </c>
      <c r="AB23" s="89">
        <v>6396670</v>
      </c>
      <c r="AC23" s="89" t="s">
        <v>78</v>
      </c>
      <c r="AD23" s="89">
        <v>1230000</v>
      </c>
      <c r="AE23" s="89">
        <v>30000</v>
      </c>
      <c r="AF23" s="89">
        <v>6396670</v>
      </c>
      <c r="AG23" s="89" t="s">
        <v>78</v>
      </c>
      <c r="AH23" s="89">
        <v>1230000</v>
      </c>
      <c r="AI23" s="89">
        <v>30000</v>
      </c>
      <c r="AJ23" s="89">
        <v>6405670</v>
      </c>
      <c r="AK23" s="301" t="s">
        <v>113</v>
      </c>
      <c r="AL23" s="139"/>
      <c r="AM23" s="46" t="s">
        <v>113</v>
      </c>
      <c r="AN23" s="139" t="s">
        <v>113</v>
      </c>
      <c r="AO23" s="139" t="s">
        <v>113</v>
      </c>
      <c r="AP23" s="139"/>
      <c r="AQ23" s="139"/>
      <c r="AR23" s="139"/>
      <c r="AS23" s="139" t="s">
        <v>113</v>
      </c>
      <c r="AT23" s="139" t="s">
        <v>113</v>
      </c>
      <c r="AU23" s="46"/>
      <c r="AV23" s="46" t="s">
        <v>113</v>
      </c>
      <c r="AW23" s="46"/>
      <c r="AX23" s="46"/>
      <c r="AY23" s="46"/>
      <c r="AZ23" s="46"/>
      <c r="BA23" s="46" t="s">
        <v>2108</v>
      </c>
      <c r="BB23" s="46" t="s">
        <v>2105</v>
      </c>
      <c r="BC23" s="100">
        <v>41576</v>
      </c>
      <c r="BD23" s="46" t="s">
        <v>2106</v>
      </c>
      <c r="BE23" s="46" t="s">
        <v>108</v>
      </c>
      <c r="BF23" s="46" t="s">
        <v>2109</v>
      </c>
      <c r="BG23" s="300" t="s">
        <v>2107</v>
      </c>
    </row>
    <row r="24" spans="1:59" ht="42" customHeight="1">
      <c r="A24" s="46">
        <v>19</v>
      </c>
      <c r="B24" s="46" t="s">
        <v>910</v>
      </c>
      <c r="C24" s="100">
        <v>42487</v>
      </c>
      <c r="D24" s="46" t="s">
        <v>2035</v>
      </c>
      <c r="E24" s="46" t="s">
        <v>66</v>
      </c>
      <c r="F24" s="46" t="s">
        <v>2110</v>
      </c>
      <c r="G24" s="46" t="s">
        <v>2105</v>
      </c>
      <c r="H24" s="100">
        <v>41576</v>
      </c>
      <c r="I24" s="46" t="s">
        <v>2106</v>
      </c>
      <c r="J24" s="46" t="s">
        <v>108</v>
      </c>
      <c r="K24" s="300" t="s">
        <v>2107</v>
      </c>
      <c r="L24" s="101" t="s">
        <v>2040</v>
      </c>
      <c r="M24" s="89" t="s">
        <v>78</v>
      </c>
      <c r="N24" s="89">
        <v>569726.69999999995</v>
      </c>
      <c r="O24" s="89">
        <v>156948.6</v>
      </c>
      <c r="P24" s="89">
        <v>120000000</v>
      </c>
      <c r="Q24" s="89" t="s">
        <v>78</v>
      </c>
      <c r="R24" s="89">
        <v>47686.5</v>
      </c>
      <c r="S24" s="89">
        <v>5300</v>
      </c>
      <c r="T24" s="89">
        <v>20000000</v>
      </c>
      <c r="U24" s="89" t="s">
        <v>78</v>
      </c>
      <c r="V24" s="89">
        <v>25000</v>
      </c>
      <c r="W24" s="89">
        <v>2800</v>
      </c>
      <c r="X24" s="89">
        <v>20000000</v>
      </c>
      <c r="Y24" s="89" t="s">
        <v>78</v>
      </c>
      <c r="Z24" s="89">
        <v>50000</v>
      </c>
      <c r="AA24" s="89">
        <v>5600</v>
      </c>
      <c r="AB24" s="89">
        <v>20000000</v>
      </c>
      <c r="AC24" s="89" t="s">
        <v>78</v>
      </c>
      <c r="AD24" s="89">
        <v>50000</v>
      </c>
      <c r="AE24" s="89">
        <v>5600</v>
      </c>
      <c r="AF24" s="89">
        <v>20000000</v>
      </c>
      <c r="AG24" s="89" t="s">
        <v>78</v>
      </c>
      <c r="AH24" s="89">
        <v>50000</v>
      </c>
      <c r="AI24" s="89">
        <v>5600</v>
      </c>
      <c r="AJ24" s="89">
        <v>20000000</v>
      </c>
      <c r="AK24" s="301" t="s">
        <v>113</v>
      </c>
      <c r="AL24" s="139"/>
      <c r="AM24" s="46"/>
      <c r="AN24" s="139"/>
      <c r="AO24" s="139" t="s">
        <v>113</v>
      </c>
      <c r="AP24" s="139"/>
      <c r="AQ24" s="139"/>
      <c r="AR24" s="139"/>
      <c r="AS24" s="139"/>
      <c r="AT24" s="139"/>
      <c r="AU24" s="46"/>
      <c r="AV24" s="46"/>
      <c r="AW24" s="46"/>
      <c r="AX24" s="46"/>
      <c r="AY24" s="46"/>
      <c r="AZ24" s="46"/>
      <c r="BA24" s="46" t="s">
        <v>2108</v>
      </c>
      <c r="BB24" s="46" t="s">
        <v>2105</v>
      </c>
      <c r="BC24" s="100">
        <v>41576</v>
      </c>
      <c r="BD24" s="46" t="s">
        <v>2106</v>
      </c>
      <c r="BE24" s="46" t="s">
        <v>108</v>
      </c>
      <c r="BF24" s="46" t="s">
        <v>2109</v>
      </c>
      <c r="BG24" s="300" t="s">
        <v>2107</v>
      </c>
    </row>
    <row r="25" spans="1:59" ht="42" customHeight="1">
      <c r="A25" s="46">
        <v>20</v>
      </c>
      <c r="B25" s="46" t="s">
        <v>910</v>
      </c>
      <c r="C25" s="100">
        <v>42487</v>
      </c>
      <c r="D25" s="46" t="s">
        <v>2035</v>
      </c>
      <c r="E25" s="46" t="s">
        <v>66</v>
      </c>
      <c r="F25" s="46" t="s">
        <v>2111</v>
      </c>
      <c r="G25" s="46" t="s">
        <v>2105</v>
      </c>
      <c r="H25" s="100">
        <v>41576</v>
      </c>
      <c r="I25" s="46" t="s">
        <v>2106</v>
      </c>
      <c r="J25" s="46" t="s">
        <v>108</v>
      </c>
      <c r="K25" s="300" t="s">
        <v>2107</v>
      </c>
      <c r="L25" s="101" t="s">
        <v>2040</v>
      </c>
      <c r="M25" s="89" t="s">
        <v>78</v>
      </c>
      <c r="N25" s="89">
        <v>13677377.699999999</v>
      </c>
      <c r="O25" s="89">
        <v>2263432</v>
      </c>
      <c r="P25" s="89">
        <v>13487.2</v>
      </c>
      <c r="Q25" s="89" t="s">
        <v>78</v>
      </c>
      <c r="R25" s="89">
        <v>1609970</v>
      </c>
      <c r="S25" s="89">
        <v>313352.8</v>
      </c>
      <c r="T25" s="89" t="s">
        <v>78</v>
      </c>
      <c r="U25" s="89" t="s">
        <v>78</v>
      </c>
      <c r="V25" s="89">
        <v>1110301.2</v>
      </c>
      <c r="W25" s="89">
        <v>548898.30000000005</v>
      </c>
      <c r="X25" s="89" t="s">
        <v>78</v>
      </c>
      <c r="Y25" s="89" t="s">
        <v>78</v>
      </c>
      <c r="Z25" s="89">
        <v>1811256.3</v>
      </c>
      <c r="AA25" s="89">
        <v>113806.39999999999</v>
      </c>
      <c r="AB25" s="89" t="s">
        <v>78</v>
      </c>
      <c r="AC25" s="89" t="s">
        <v>78</v>
      </c>
      <c r="AD25" s="89" t="s">
        <v>78</v>
      </c>
      <c r="AE25" s="89">
        <v>1894405.9</v>
      </c>
      <c r="AF25" s="89">
        <v>120638.7</v>
      </c>
      <c r="AG25" s="89" t="s">
        <v>78</v>
      </c>
      <c r="AH25" s="89">
        <v>1982546.2</v>
      </c>
      <c r="AI25" s="89">
        <v>127877.9</v>
      </c>
      <c r="AJ25" s="89" t="s">
        <v>78</v>
      </c>
      <c r="AK25" s="301" t="s">
        <v>113</v>
      </c>
      <c r="AL25" s="139"/>
      <c r="AM25" s="46"/>
      <c r="AN25" s="139"/>
      <c r="AO25" s="139"/>
      <c r="AP25" s="139"/>
      <c r="AQ25" s="139"/>
      <c r="AR25" s="139"/>
      <c r="AS25" s="139" t="s">
        <v>113</v>
      </c>
      <c r="AT25" s="139"/>
      <c r="AU25" s="46"/>
      <c r="AV25" s="46"/>
      <c r="AW25" s="46"/>
      <c r="AX25" s="46"/>
      <c r="AY25" s="46" t="s">
        <v>113</v>
      </c>
      <c r="AZ25" s="46"/>
      <c r="BA25" s="46" t="s">
        <v>2108</v>
      </c>
      <c r="BB25" s="46" t="s">
        <v>2105</v>
      </c>
      <c r="BC25" s="100">
        <v>41576</v>
      </c>
      <c r="BD25" s="46" t="s">
        <v>2106</v>
      </c>
      <c r="BE25" s="46" t="s">
        <v>108</v>
      </c>
      <c r="BF25" s="46" t="s">
        <v>2109</v>
      </c>
      <c r="BG25" s="300" t="s">
        <v>2107</v>
      </c>
    </row>
    <row r="26" spans="1:59" ht="42" customHeight="1">
      <c r="A26" s="46">
        <v>21</v>
      </c>
      <c r="B26" s="46" t="s">
        <v>910</v>
      </c>
      <c r="C26" s="100">
        <v>42487</v>
      </c>
      <c r="D26" s="46" t="s">
        <v>2035</v>
      </c>
      <c r="E26" s="46" t="s">
        <v>66</v>
      </c>
      <c r="F26" s="46" t="s">
        <v>2112</v>
      </c>
      <c r="G26" s="46" t="s">
        <v>2105</v>
      </c>
      <c r="H26" s="100">
        <v>41576</v>
      </c>
      <c r="I26" s="46" t="s">
        <v>2106</v>
      </c>
      <c r="J26" s="46" t="s">
        <v>108</v>
      </c>
      <c r="K26" s="300" t="s">
        <v>2107</v>
      </c>
      <c r="L26" s="101" t="s">
        <v>2040</v>
      </c>
      <c r="M26" s="89">
        <v>7809775.2999999998</v>
      </c>
      <c r="N26" s="89">
        <v>2830443.8</v>
      </c>
      <c r="O26" s="89" t="s">
        <v>78</v>
      </c>
      <c r="P26" s="89">
        <v>52158404.799999997</v>
      </c>
      <c r="Q26" s="89" t="s">
        <v>78</v>
      </c>
      <c r="R26" s="89">
        <v>369572.1</v>
      </c>
      <c r="S26" s="89">
        <v>1110705.8999999999</v>
      </c>
      <c r="T26" s="89">
        <v>6342743</v>
      </c>
      <c r="U26" s="89" t="s">
        <v>78</v>
      </c>
      <c r="V26" s="89">
        <v>106819.7</v>
      </c>
      <c r="W26" s="89">
        <v>1194701.2</v>
      </c>
      <c r="X26" s="89">
        <v>6652392</v>
      </c>
      <c r="Y26" s="89" t="s">
        <v>78</v>
      </c>
      <c r="Z26" s="89">
        <v>174489.4</v>
      </c>
      <c r="AA26" s="89">
        <v>1195851.2</v>
      </c>
      <c r="AB26" s="89">
        <v>8924356.4000000004</v>
      </c>
      <c r="AC26" s="89" t="s">
        <v>78</v>
      </c>
      <c r="AD26" s="89">
        <v>185989.4</v>
      </c>
      <c r="AE26" s="89">
        <v>1195851.2</v>
      </c>
      <c r="AF26" s="89">
        <v>9209340.5</v>
      </c>
      <c r="AG26" s="89" t="s">
        <v>78</v>
      </c>
      <c r="AH26" s="89">
        <v>202589.4</v>
      </c>
      <c r="AI26" s="89">
        <v>1195851.2</v>
      </c>
      <c r="AJ26" s="89">
        <v>10073811.5</v>
      </c>
      <c r="AK26" s="301" t="s">
        <v>113</v>
      </c>
      <c r="AL26" s="139"/>
      <c r="AM26" s="46"/>
      <c r="AN26" s="139"/>
      <c r="AO26" s="139"/>
      <c r="AP26" s="139"/>
      <c r="AQ26" s="139"/>
      <c r="AR26" s="139"/>
      <c r="AS26" s="139"/>
      <c r="AT26" s="139"/>
      <c r="AU26" s="46"/>
      <c r="AV26" s="46"/>
      <c r="AW26" s="46"/>
      <c r="AX26" s="46"/>
      <c r="AY26" s="46"/>
      <c r="AZ26" s="46" t="s">
        <v>113</v>
      </c>
      <c r="BA26" s="46" t="s">
        <v>2108</v>
      </c>
      <c r="BB26" s="46" t="s">
        <v>2105</v>
      </c>
      <c r="BC26" s="100">
        <v>41576</v>
      </c>
      <c r="BD26" s="46" t="s">
        <v>2106</v>
      </c>
      <c r="BE26" s="46" t="s">
        <v>108</v>
      </c>
      <c r="BF26" s="46" t="s">
        <v>2109</v>
      </c>
      <c r="BG26" s="300" t="s">
        <v>2107</v>
      </c>
    </row>
    <row r="27" spans="1:59" ht="42" customHeight="1">
      <c r="A27" s="46">
        <v>22</v>
      </c>
      <c r="B27" s="46" t="s">
        <v>915</v>
      </c>
      <c r="C27" s="100">
        <v>42487</v>
      </c>
      <c r="D27" s="46" t="s">
        <v>2035</v>
      </c>
      <c r="E27" s="46" t="s">
        <v>66</v>
      </c>
      <c r="F27" s="46" t="s">
        <v>2113</v>
      </c>
      <c r="G27" s="46" t="s">
        <v>2114</v>
      </c>
      <c r="H27" s="100">
        <v>42289</v>
      </c>
      <c r="I27" s="46" t="s">
        <v>2115</v>
      </c>
      <c r="J27" s="46" t="s">
        <v>125</v>
      </c>
      <c r="K27" s="300" t="s">
        <v>2116</v>
      </c>
      <c r="L27" s="101" t="s">
        <v>2040</v>
      </c>
      <c r="M27" s="89" t="s">
        <v>78</v>
      </c>
      <c r="N27" s="89">
        <v>3844372.1</v>
      </c>
      <c r="O27" s="89">
        <v>316688</v>
      </c>
      <c r="P27" s="89" t="s">
        <v>78</v>
      </c>
      <c r="Q27" s="89" t="s">
        <v>78</v>
      </c>
      <c r="R27" s="89">
        <v>969372.1</v>
      </c>
      <c r="S27" s="89">
        <v>46688</v>
      </c>
      <c r="T27" s="89" t="s">
        <v>78</v>
      </c>
      <c r="U27" s="89" t="s">
        <v>78</v>
      </c>
      <c r="V27" s="89">
        <v>575000</v>
      </c>
      <c r="W27" s="89">
        <v>54000</v>
      </c>
      <c r="X27" s="89" t="s">
        <v>78</v>
      </c>
      <c r="Y27" s="89" t="s">
        <v>78</v>
      </c>
      <c r="Z27" s="89">
        <v>575000</v>
      </c>
      <c r="AA27" s="89">
        <v>54000</v>
      </c>
      <c r="AB27" s="89" t="s">
        <v>78</v>
      </c>
      <c r="AC27" s="89" t="s">
        <v>78</v>
      </c>
      <c r="AD27" s="89">
        <v>575000</v>
      </c>
      <c r="AE27" s="89">
        <v>54000</v>
      </c>
      <c r="AF27" s="89" t="s">
        <v>78</v>
      </c>
      <c r="AG27" s="89" t="s">
        <v>78</v>
      </c>
      <c r="AH27" s="89">
        <v>575000</v>
      </c>
      <c r="AI27" s="89">
        <v>54000</v>
      </c>
      <c r="AJ27" s="89" t="s">
        <v>78</v>
      </c>
      <c r="AK27" s="301" t="s">
        <v>113</v>
      </c>
      <c r="AL27" s="139" t="s">
        <v>113</v>
      </c>
      <c r="AM27" s="46" t="s">
        <v>113</v>
      </c>
      <c r="AN27" s="139"/>
      <c r="AO27" s="139"/>
      <c r="AP27" s="139"/>
      <c r="AQ27" s="139"/>
      <c r="AR27" s="139"/>
      <c r="AS27" s="139"/>
      <c r="AT27" s="139"/>
      <c r="AU27" s="46"/>
      <c r="AV27" s="46"/>
      <c r="AW27" s="46"/>
      <c r="AX27" s="46"/>
      <c r="AY27" s="46"/>
      <c r="AZ27" s="46"/>
      <c r="BA27" s="46" t="s">
        <v>2117</v>
      </c>
      <c r="BB27" s="46" t="s">
        <v>2114</v>
      </c>
      <c r="BC27" s="100">
        <v>42289</v>
      </c>
      <c r="BD27" s="46" t="s">
        <v>2115</v>
      </c>
      <c r="BE27" s="46" t="s">
        <v>125</v>
      </c>
      <c r="BF27" s="46" t="s">
        <v>2118</v>
      </c>
      <c r="BG27" s="300" t="s">
        <v>2116</v>
      </c>
    </row>
    <row r="28" spans="1:59" ht="42" customHeight="1">
      <c r="A28" s="46">
        <v>23</v>
      </c>
      <c r="B28" s="46" t="s">
        <v>926</v>
      </c>
      <c r="C28" s="100">
        <v>42487</v>
      </c>
      <c r="D28" s="46" t="s">
        <v>2035</v>
      </c>
      <c r="E28" s="46" t="s">
        <v>66</v>
      </c>
      <c r="F28" s="46" t="s">
        <v>2119</v>
      </c>
      <c r="G28" s="46" t="s">
        <v>2120</v>
      </c>
      <c r="H28" s="100">
        <v>41268</v>
      </c>
      <c r="I28" s="46" t="s">
        <v>2121</v>
      </c>
      <c r="J28" s="46" t="s">
        <v>63</v>
      </c>
      <c r="K28" s="300" t="s">
        <v>2122</v>
      </c>
      <c r="L28" s="101" t="s">
        <v>2040</v>
      </c>
      <c r="M28" s="89">
        <v>531799.19999999995</v>
      </c>
      <c r="N28" s="89">
        <v>1080407.5</v>
      </c>
      <c r="O28" s="89" t="s">
        <v>78</v>
      </c>
      <c r="P28" s="89" t="s">
        <v>78</v>
      </c>
      <c r="Q28" s="89" t="s">
        <v>2123</v>
      </c>
      <c r="R28" s="89">
        <v>14764.5</v>
      </c>
      <c r="S28" s="89" t="s">
        <v>78</v>
      </c>
      <c r="T28" s="89" t="s">
        <v>78</v>
      </c>
      <c r="U28" s="89" t="s">
        <v>2124</v>
      </c>
      <c r="V28" s="89">
        <v>14764.5</v>
      </c>
      <c r="W28" s="89" t="s">
        <v>78</v>
      </c>
      <c r="X28" s="89" t="s">
        <v>78</v>
      </c>
      <c r="Y28" s="89">
        <v>114120</v>
      </c>
      <c r="Z28" s="89">
        <v>339348.1</v>
      </c>
      <c r="AA28" s="89" t="s">
        <v>78</v>
      </c>
      <c r="AB28" s="89" t="s">
        <v>78</v>
      </c>
      <c r="AC28" s="89">
        <v>114100</v>
      </c>
      <c r="AD28" s="89">
        <v>324802.2</v>
      </c>
      <c r="AE28" s="89" t="s">
        <v>78</v>
      </c>
      <c r="AF28" s="89" t="s">
        <v>78</v>
      </c>
      <c r="AG28" s="89" t="s">
        <v>78</v>
      </c>
      <c r="AH28" s="89">
        <v>298014.90000000002</v>
      </c>
      <c r="AI28" s="89" t="s">
        <v>78</v>
      </c>
      <c r="AJ28" s="89" t="s">
        <v>78</v>
      </c>
      <c r="AK28" s="301" t="s">
        <v>113</v>
      </c>
      <c r="AL28" s="139" t="s">
        <v>113</v>
      </c>
      <c r="AM28" s="46" t="s">
        <v>113</v>
      </c>
      <c r="AN28" s="139" t="s">
        <v>113</v>
      </c>
      <c r="AO28" s="139"/>
      <c r="AP28" s="139"/>
      <c r="AQ28" s="139"/>
      <c r="AR28" s="139"/>
      <c r="AS28" s="139"/>
      <c r="AT28" s="139" t="s">
        <v>113</v>
      </c>
      <c r="AU28" s="46"/>
      <c r="AV28" s="46"/>
      <c r="AW28" s="46"/>
      <c r="AX28" s="46"/>
      <c r="AY28" s="46"/>
      <c r="AZ28" s="46"/>
      <c r="BA28" s="46" t="s">
        <v>2125</v>
      </c>
      <c r="BB28" s="46" t="s">
        <v>2120</v>
      </c>
      <c r="BC28" s="100">
        <v>41268</v>
      </c>
      <c r="BD28" s="46" t="s">
        <v>2121</v>
      </c>
      <c r="BE28" s="46" t="s">
        <v>63</v>
      </c>
      <c r="BF28" s="46" t="s">
        <v>2126</v>
      </c>
      <c r="BG28" s="300" t="s">
        <v>2122</v>
      </c>
    </row>
    <row r="29" spans="1:59" ht="42" customHeight="1">
      <c r="A29" s="46">
        <v>24</v>
      </c>
      <c r="B29" s="46" t="s">
        <v>932</v>
      </c>
      <c r="C29" s="100">
        <v>42487</v>
      </c>
      <c r="D29" s="46" t="s">
        <v>2035</v>
      </c>
      <c r="E29" s="46" t="s">
        <v>66</v>
      </c>
      <c r="F29" s="46" t="s">
        <v>2127</v>
      </c>
      <c r="G29" s="46" t="s">
        <v>2128</v>
      </c>
      <c r="H29" s="100">
        <v>41563</v>
      </c>
      <c r="I29" s="46" t="s">
        <v>2129</v>
      </c>
      <c r="J29" s="46" t="s">
        <v>108</v>
      </c>
      <c r="K29" s="300" t="s">
        <v>2130</v>
      </c>
      <c r="L29" s="101" t="s">
        <v>124</v>
      </c>
      <c r="M29" s="89" t="s">
        <v>78</v>
      </c>
      <c r="N29" s="89">
        <v>1652479197.5999999</v>
      </c>
      <c r="O29" s="89">
        <v>277979632</v>
      </c>
      <c r="P29" s="89">
        <v>9505366242</v>
      </c>
      <c r="Q29" s="89" t="s">
        <v>78</v>
      </c>
      <c r="R29" s="89">
        <v>92703290.629999995</v>
      </c>
      <c r="S29" s="89">
        <v>13882630</v>
      </c>
      <c r="T29" s="89">
        <v>1046578230</v>
      </c>
      <c r="U29" s="89" t="s">
        <v>78</v>
      </c>
      <c r="V29" s="89">
        <v>167350735.63</v>
      </c>
      <c r="W29" s="89">
        <v>43971510</v>
      </c>
      <c r="X29" s="89">
        <v>1286400000</v>
      </c>
      <c r="Y29" s="89" t="s">
        <v>78</v>
      </c>
      <c r="Z29" s="89">
        <v>163244219.86000001</v>
      </c>
      <c r="AA29" s="89">
        <v>43138173</v>
      </c>
      <c r="AB29" s="89">
        <v>1554999000</v>
      </c>
      <c r="AC29" s="89" t="s">
        <v>78</v>
      </c>
      <c r="AD29" s="89">
        <v>316435671.00999999</v>
      </c>
      <c r="AE29" s="89">
        <v>43138173</v>
      </c>
      <c r="AF29" s="89">
        <v>1594266440</v>
      </c>
      <c r="AG29" s="89" t="s">
        <v>78</v>
      </c>
      <c r="AH29" s="89">
        <v>281529889</v>
      </c>
      <c r="AI29" s="89">
        <v>43138173</v>
      </c>
      <c r="AJ29" s="89">
        <v>1633827662</v>
      </c>
      <c r="AK29" s="301" t="s">
        <v>113</v>
      </c>
      <c r="AL29" s="139" t="s">
        <v>113</v>
      </c>
      <c r="AM29" s="46" t="s">
        <v>113</v>
      </c>
      <c r="AN29" s="139" t="s">
        <v>113</v>
      </c>
      <c r="AO29" s="139"/>
      <c r="AP29" s="139"/>
      <c r="AQ29" s="139"/>
      <c r="AR29" s="139"/>
      <c r="AS29" s="139"/>
      <c r="AT29" s="139" t="s">
        <v>113</v>
      </c>
      <c r="AU29" s="46"/>
      <c r="AV29" s="46"/>
      <c r="AW29" s="46"/>
      <c r="AX29" s="46"/>
      <c r="AY29" s="46"/>
      <c r="AZ29" s="46"/>
      <c r="BA29" s="46" t="s">
        <v>2131</v>
      </c>
      <c r="BB29" s="46" t="s">
        <v>2128</v>
      </c>
      <c r="BC29" s="100">
        <v>41563</v>
      </c>
      <c r="BD29" s="46" t="s">
        <v>2129</v>
      </c>
      <c r="BE29" s="46" t="s">
        <v>108</v>
      </c>
      <c r="BF29" s="46" t="s">
        <v>2132</v>
      </c>
      <c r="BG29" s="300" t="s">
        <v>2130</v>
      </c>
    </row>
    <row r="30" spans="1:59" ht="42" customHeight="1">
      <c r="A30" s="46">
        <v>25</v>
      </c>
      <c r="B30" s="46" t="s">
        <v>942</v>
      </c>
      <c r="C30" s="100">
        <v>42487</v>
      </c>
      <c r="D30" s="46" t="s">
        <v>2035</v>
      </c>
      <c r="E30" s="46" t="s">
        <v>66</v>
      </c>
      <c r="F30" s="46" t="s">
        <v>2133</v>
      </c>
      <c r="G30" s="46" t="s">
        <v>2134</v>
      </c>
      <c r="H30" s="100">
        <v>41488</v>
      </c>
      <c r="I30" s="46" t="s">
        <v>2135</v>
      </c>
      <c r="J30" s="46" t="s">
        <v>2136</v>
      </c>
      <c r="K30" s="300" t="s">
        <v>2137</v>
      </c>
      <c r="L30" s="101" t="s">
        <v>2040</v>
      </c>
      <c r="M30" s="89">
        <v>6420563.7999999998</v>
      </c>
      <c r="N30" s="89">
        <v>4845424.7</v>
      </c>
      <c r="O30" s="89">
        <v>120873</v>
      </c>
      <c r="P30" s="89" t="s">
        <v>78</v>
      </c>
      <c r="Q30" s="89">
        <v>963849.8</v>
      </c>
      <c r="R30" s="89">
        <v>1126497.2</v>
      </c>
      <c r="S30" s="89">
        <v>28783.8</v>
      </c>
      <c r="T30" s="89" t="s">
        <v>78</v>
      </c>
      <c r="U30" s="89">
        <v>574127.5</v>
      </c>
      <c r="V30" s="89">
        <v>759083.5</v>
      </c>
      <c r="W30" s="89">
        <v>10828.8</v>
      </c>
      <c r="X30" s="89" t="s">
        <v>78</v>
      </c>
      <c r="Y30" s="89">
        <v>350330</v>
      </c>
      <c r="Z30" s="89">
        <v>383085.1</v>
      </c>
      <c r="AA30" s="89">
        <v>1563.4</v>
      </c>
      <c r="AB30" s="89" t="s">
        <v>78</v>
      </c>
      <c r="AC30" s="89">
        <v>363290</v>
      </c>
      <c r="AD30" s="89">
        <v>396045.1</v>
      </c>
      <c r="AE30" s="89">
        <v>1563.4</v>
      </c>
      <c r="AF30" s="89" t="s">
        <v>78</v>
      </c>
      <c r="AG30" s="89">
        <v>376730</v>
      </c>
      <c r="AH30" s="89">
        <v>409485.1</v>
      </c>
      <c r="AI30" s="89">
        <v>1563.4</v>
      </c>
      <c r="AJ30" s="89" t="s">
        <v>78</v>
      </c>
      <c r="AK30" s="301" t="s">
        <v>113</v>
      </c>
      <c r="AL30" s="139" t="s">
        <v>113</v>
      </c>
      <c r="AM30" s="46" t="s">
        <v>113</v>
      </c>
      <c r="AN30" s="139"/>
      <c r="AO30" s="139"/>
      <c r="AP30" s="139"/>
      <c r="AQ30" s="139"/>
      <c r="AR30" s="139"/>
      <c r="AS30" s="139" t="s">
        <v>113</v>
      </c>
      <c r="AT30" s="139" t="s">
        <v>113</v>
      </c>
      <c r="AU30" s="46" t="s">
        <v>113</v>
      </c>
      <c r="AV30" s="46"/>
      <c r="AW30" s="46"/>
      <c r="AX30" s="46"/>
      <c r="AY30" s="46"/>
      <c r="AZ30" s="46"/>
      <c r="BA30" s="46" t="s">
        <v>2138</v>
      </c>
      <c r="BB30" s="46" t="s">
        <v>2134</v>
      </c>
      <c r="BC30" s="100">
        <v>41488</v>
      </c>
      <c r="BD30" s="46" t="s">
        <v>2135</v>
      </c>
      <c r="BE30" s="46" t="s">
        <v>2136</v>
      </c>
      <c r="BF30" s="46" t="s">
        <v>2139</v>
      </c>
      <c r="BG30" s="300" t="s">
        <v>2137</v>
      </c>
    </row>
    <row r="31" spans="1:59" ht="42" customHeight="1">
      <c r="A31" s="46">
        <v>26</v>
      </c>
      <c r="B31" s="46" t="s">
        <v>954</v>
      </c>
      <c r="C31" s="100">
        <v>42487</v>
      </c>
      <c r="D31" s="46" t="s">
        <v>2035</v>
      </c>
      <c r="E31" s="46" t="s">
        <v>66</v>
      </c>
      <c r="F31" s="46" t="s">
        <v>2081</v>
      </c>
      <c r="G31" s="46" t="s">
        <v>2140</v>
      </c>
      <c r="H31" s="100">
        <v>41528</v>
      </c>
      <c r="I31" s="46" t="s">
        <v>2141</v>
      </c>
      <c r="J31" s="46" t="s">
        <v>117</v>
      </c>
      <c r="K31" s="300" t="s">
        <v>2142</v>
      </c>
      <c r="L31" s="101" t="s">
        <v>2040</v>
      </c>
      <c r="M31" s="89" t="s">
        <v>78</v>
      </c>
      <c r="N31" s="89">
        <v>784184.44348999998</v>
      </c>
      <c r="O31" s="89" t="s">
        <v>78</v>
      </c>
      <c r="P31" s="89" t="s">
        <v>78</v>
      </c>
      <c r="Q31" s="89" t="s">
        <v>78</v>
      </c>
      <c r="R31" s="89">
        <v>43380</v>
      </c>
      <c r="S31" s="89" t="s">
        <v>78</v>
      </c>
      <c r="T31" s="89" t="s">
        <v>78</v>
      </c>
      <c r="U31" s="89" t="s">
        <v>78</v>
      </c>
      <c r="V31" s="89">
        <v>40970</v>
      </c>
      <c r="W31" s="89" t="s">
        <v>78</v>
      </c>
      <c r="X31" s="89" t="s">
        <v>78</v>
      </c>
      <c r="Y31" s="89" t="s">
        <v>78</v>
      </c>
      <c r="Z31" s="89">
        <v>626371.75</v>
      </c>
      <c r="AA31" s="89" t="s">
        <v>78</v>
      </c>
      <c r="AB31" s="89" t="s">
        <v>78</v>
      </c>
      <c r="AC31" s="89" t="s">
        <v>78</v>
      </c>
      <c r="AD31" s="89" t="s">
        <v>78</v>
      </c>
      <c r="AE31" s="89" t="s">
        <v>78</v>
      </c>
      <c r="AF31" s="89" t="s">
        <v>78</v>
      </c>
      <c r="AG31" s="89" t="s">
        <v>78</v>
      </c>
      <c r="AH31" s="89" t="s">
        <v>78</v>
      </c>
      <c r="AI31" s="89" t="s">
        <v>78</v>
      </c>
      <c r="AJ31" s="89" t="s">
        <v>78</v>
      </c>
      <c r="AK31" s="301" t="s">
        <v>113</v>
      </c>
      <c r="AL31" s="139" t="s">
        <v>113</v>
      </c>
      <c r="AM31" s="46"/>
      <c r="AN31" s="139"/>
      <c r="AO31" s="139"/>
      <c r="AP31" s="139"/>
      <c r="AQ31" s="139"/>
      <c r="AR31" s="139"/>
      <c r="AS31" s="139"/>
      <c r="AT31" s="139"/>
      <c r="AU31" s="46"/>
      <c r="AV31" s="46"/>
      <c r="AW31" s="46"/>
      <c r="AX31" s="46"/>
      <c r="AY31" s="46"/>
      <c r="AZ31" s="46"/>
      <c r="BA31" s="46" t="s">
        <v>2143</v>
      </c>
      <c r="BB31" s="46" t="s">
        <v>2140</v>
      </c>
      <c r="BC31" s="100">
        <v>41528</v>
      </c>
      <c r="BD31" s="46" t="s">
        <v>2141</v>
      </c>
      <c r="BE31" s="46" t="s">
        <v>117</v>
      </c>
      <c r="BF31" s="46" t="s">
        <v>2144</v>
      </c>
      <c r="BG31" s="300" t="s">
        <v>2142</v>
      </c>
    </row>
    <row r="32" spans="1:59" ht="42" customHeight="1">
      <c r="A32" s="46">
        <v>27</v>
      </c>
      <c r="B32" s="46" t="s">
        <v>954</v>
      </c>
      <c r="C32" s="100">
        <v>42487</v>
      </c>
      <c r="D32" s="46" t="s">
        <v>2035</v>
      </c>
      <c r="E32" s="46" t="s">
        <v>66</v>
      </c>
      <c r="F32" s="46" t="s">
        <v>2145</v>
      </c>
      <c r="G32" s="46" t="s">
        <v>2140</v>
      </c>
      <c r="H32" s="100">
        <v>41528</v>
      </c>
      <c r="I32" s="46" t="s">
        <v>2141</v>
      </c>
      <c r="J32" s="46" t="s">
        <v>117</v>
      </c>
      <c r="K32" s="300" t="s">
        <v>2142</v>
      </c>
      <c r="L32" s="101" t="s">
        <v>2040</v>
      </c>
      <c r="M32" s="89" t="s">
        <v>78</v>
      </c>
      <c r="N32" s="89">
        <v>1979396.6731199999</v>
      </c>
      <c r="O32" s="89" t="s">
        <v>78</v>
      </c>
      <c r="P32" s="89" t="s">
        <v>78</v>
      </c>
      <c r="Q32" s="89" t="s">
        <v>78</v>
      </c>
      <c r="R32" s="89">
        <v>5292.9</v>
      </c>
      <c r="S32" s="89" t="s">
        <v>78</v>
      </c>
      <c r="T32" s="89" t="s">
        <v>78</v>
      </c>
      <c r="U32" s="89" t="s">
        <v>78</v>
      </c>
      <c r="V32" s="89">
        <v>4998.8999999999996</v>
      </c>
      <c r="W32" s="89" t="s">
        <v>78</v>
      </c>
      <c r="X32" s="89" t="s">
        <v>78</v>
      </c>
      <c r="Y32" s="89" t="s">
        <v>78</v>
      </c>
      <c r="Z32" s="89">
        <v>1873991.2</v>
      </c>
      <c r="AA32" s="89" t="s">
        <v>78</v>
      </c>
      <c r="AB32" s="89" t="s">
        <v>78</v>
      </c>
      <c r="AC32" s="89" t="s">
        <v>78</v>
      </c>
      <c r="AD32" s="89" t="s">
        <v>78</v>
      </c>
      <c r="AE32" s="89" t="s">
        <v>78</v>
      </c>
      <c r="AF32" s="89" t="s">
        <v>78</v>
      </c>
      <c r="AG32" s="89" t="s">
        <v>78</v>
      </c>
      <c r="AH32" s="89" t="s">
        <v>78</v>
      </c>
      <c r="AI32" s="89" t="s">
        <v>78</v>
      </c>
      <c r="AJ32" s="89" t="s">
        <v>78</v>
      </c>
      <c r="AK32" s="301" t="s">
        <v>113</v>
      </c>
      <c r="AL32" s="139"/>
      <c r="AM32" s="46"/>
      <c r="AN32" s="139"/>
      <c r="AO32" s="139" t="s">
        <v>113</v>
      </c>
      <c r="AP32" s="139"/>
      <c r="AQ32" s="139"/>
      <c r="AR32" s="139"/>
      <c r="AS32" s="139"/>
      <c r="AT32" s="139"/>
      <c r="AU32" s="46"/>
      <c r="AV32" s="46"/>
      <c r="AW32" s="46"/>
      <c r="AX32" s="46"/>
      <c r="AY32" s="46"/>
      <c r="AZ32" s="46"/>
      <c r="BA32" s="46" t="s">
        <v>2143</v>
      </c>
      <c r="BB32" s="46" t="s">
        <v>2140</v>
      </c>
      <c r="BC32" s="100">
        <v>41528</v>
      </c>
      <c r="BD32" s="46" t="s">
        <v>2141</v>
      </c>
      <c r="BE32" s="46" t="s">
        <v>117</v>
      </c>
      <c r="BF32" s="46" t="s">
        <v>2144</v>
      </c>
      <c r="BG32" s="300" t="s">
        <v>2142</v>
      </c>
    </row>
    <row r="33" spans="1:59" ht="42" customHeight="1">
      <c r="A33" s="46">
        <v>28</v>
      </c>
      <c r="B33" s="46" t="s">
        <v>954</v>
      </c>
      <c r="C33" s="100">
        <v>42487</v>
      </c>
      <c r="D33" s="46" t="s">
        <v>2035</v>
      </c>
      <c r="E33" s="46" t="s">
        <v>66</v>
      </c>
      <c r="F33" s="46" t="s">
        <v>2146</v>
      </c>
      <c r="G33" s="46" t="s">
        <v>2140</v>
      </c>
      <c r="H33" s="100">
        <v>41528</v>
      </c>
      <c r="I33" s="46" t="s">
        <v>2141</v>
      </c>
      <c r="J33" s="46" t="s">
        <v>117</v>
      </c>
      <c r="K33" s="300" t="s">
        <v>2142</v>
      </c>
      <c r="L33" s="101" t="s">
        <v>2040</v>
      </c>
      <c r="M33" s="89" t="s">
        <v>78</v>
      </c>
      <c r="N33" s="89">
        <v>621473.30000000005</v>
      </c>
      <c r="O33" s="89" t="s">
        <v>78</v>
      </c>
      <c r="P33" s="89" t="s">
        <v>78</v>
      </c>
      <c r="Q33" s="89" t="s">
        <v>78</v>
      </c>
      <c r="R33" s="89">
        <v>7276.4</v>
      </c>
      <c r="S33" s="89" t="s">
        <v>78</v>
      </c>
      <c r="T33" s="89" t="s">
        <v>78</v>
      </c>
      <c r="U33" s="89" t="s">
        <v>78</v>
      </c>
      <c r="V33" s="89">
        <v>7202.3</v>
      </c>
      <c r="W33" s="89" t="s">
        <v>78</v>
      </c>
      <c r="X33" s="89" t="s">
        <v>78</v>
      </c>
      <c r="Y33" s="89" t="s">
        <v>78</v>
      </c>
      <c r="Z33" s="89">
        <v>595780</v>
      </c>
      <c r="AA33" s="89" t="s">
        <v>78</v>
      </c>
      <c r="AB33" s="89" t="s">
        <v>78</v>
      </c>
      <c r="AC33" s="89" t="s">
        <v>78</v>
      </c>
      <c r="AD33" s="89" t="s">
        <v>78</v>
      </c>
      <c r="AE33" s="89" t="s">
        <v>78</v>
      </c>
      <c r="AF33" s="89" t="s">
        <v>78</v>
      </c>
      <c r="AG33" s="89" t="s">
        <v>78</v>
      </c>
      <c r="AH33" s="89" t="s">
        <v>78</v>
      </c>
      <c r="AI33" s="89" t="s">
        <v>78</v>
      </c>
      <c r="AJ33" s="89" t="s">
        <v>78</v>
      </c>
      <c r="AK33" s="301" t="s">
        <v>113</v>
      </c>
      <c r="AL33" s="139"/>
      <c r="AM33" s="46"/>
      <c r="AN33" s="139"/>
      <c r="AO33" s="139"/>
      <c r="AP33" s="139"/>
      <c r="AQ33" s="139"/>
      <c r="AR33" s="139"/>
      <c r="AS33" s="139" t="s">
        <v>113</v>
      </c>
      <c r="AT33" s="139"/>
      <c r="AU33" s="46"/>
      <c r="AV33" s="46"/>
      <c r="AW33" s="46"/>
      <c r="AX33" s="46"/>
      <c r="AY33" s="46"/>
      <c r="AZ33" s="46" t="s">
        <v>113</v>
      </c>
      <c r="BA33" s="46" t="s">
        <v>2143</v>
      </c>
      <c r="BB33" s="46" t="s">
        <v>2140</v>
      </c>
      <c r="BC33" s="100">
        <v>41528</v>
      </c>
      <c r="BD33" s="46" t="s">
        <v>2141</v>
      </c>
      <c r="BE33" s="46" t="s">
        <v>117</v>
      </c>
      <c r="BF33" s="46" t="s">
        <v>2144</v>
      </c>
      <c r="BG33" s="300" t="s">
        <v>2142</v>
      </c>
    </row>
    <row r="34" spans="1:59" ht="42" customHeight="1">
      <c r="A34" s="46">
        <v>29</v>
      </c>
      <c r="B34" s="46" t="s">
        <v>797</v>
      </c>
      <c r="C34" s="100">
        <v>42487</v>
      </c>
      <c r="D34" s="46" t="s">
        <v>2035</v>
      </c>
      <c r="E34" s="46" t="s">
        <v>66</v>
      </c>
      <c r="F34" s="46" t="s">
        <v>2147</v>
      </c>
      <c r="G34" s="46" t="s">
        <v>2148</v>
      </c>
      <c r="H34" s="100">
        <v>41759</v>
      </c>
      <c r="I34" s="46" t="s">
        <v>2149</v>
      </c>
      <c r="J34" s="46" t="s">
        <v>108</v>
      </c>
      <c r="K34" s="300" t="s">
        <v>2150</v>
      </c>
      <c r="L34" s="101" t="s">
        <v>2040</v>
      </c>
      <c r="M34" s="89" t="s">
        <v>78</v>
      </c>
      <c r="N34" s="89">
        <v>1606500</v>
      </c>
      <c r="O34" s="89">
        <v>57900</v>
      </c>
      <c r="P34" s="89" t="s">
        <v>78</v>
      </c>
      <c r="Q34" s="89" t="s">
        <v>78</v>
      </c>
      <c r="R34" s="89" t="s">
        <v>78</v>
      </c>
      <c r="S34" s="89" t="s">
        <v>78</v>
      </c>
      <c r="T34" s="89" t="s">
        <v>78</v>
      </c>
      <c r="U34" s="89" t="s">
        <v>78</v>
      </c>
      <c r="V34" s="89" t="s">
        <v>78</v>
      </c>
      <c r="W34" s="89" t="s">
        <v>78</v>
      </c>
      <c r="X34" s="89" t="s">
        <v>78</v>
      </c>
      <c r="Y34" s="89" t="s">
        <v>78</v>
      </c>
      <c r="Z34" s="89" t="s">
        <v>78</v>
      </c>
      <c r="AA34" s="89" t="s">
        <v>78</v>
      </c>
      <c r="AB34" s="89" t="s">
        <v>78</v>
      </c>
      <c r="AC34" s="89" t="s">
        <v>78</v>
      </c>
      <c r="AD34" s="89" t="s">
        <v>78</v>
      </c>
      <c r="AE34" s="89" t="s">
        <v>78</v>
      </c>
      <c r="AF34" s="89" t="s">
        <v>78</v>
      </c>
      <c r="AG34" s="89" t="s">
        <v>78</v>
      </c>
      <c r="AH34" s="89" t="s">
        <v>78</v>
      </c>
      <c r="AI34" s="89" t="s">
        <v>78</v>
      </c>
      <c r="AJ34" s="89" t="s">
        <v>78</v>
      </c>
      <c r="AK34" s="301" t="s">
        <v>113</v>
      </c>
      <c r="AL34" s="139"/>
      <c r="AM34" s="46" t="s">
        <v>113</v>
      </c>
      <c r="AN34" s="139"/>
      <c r="AO34" s="139" t="s">
        <v>113</v>
      </c>
      <c r="AP34" s="139"/>
      <c r="AQ34" s="139"/>
      <c r="AR34" s="139"/>
      <c r="AS34" s="139"/>
      <c r="AT34" s="139"/>
      <c r="AU34" s="46"/>
      <c r="AV34" s="46"/>
      <c r="AW34" s="46"/>
      <c r="AX34" s="46"/>
      <c r="AY34" s="46"/>
      <c r="AZ34" s="46"/>
      <c r="BA34" s="46" t="s">
        <v>2151</v>
      </c>
      <c r="BB34" s="46" t="s">
        <v>2148</v>
      </c>
      <c r="BC34" s="100">
        <v>41759</v>
      </c>
      <c r="BD34" s="46" t="s">
        <v>2149</v>
      </c>
      <c r="BE34" s="46" t="s">
        <v>108</v>
      </c>
      <c r="BF34" s="46" t="s">
        <v>2152</v>
      </c>
      <c r="BG34" s="300" t="s">
        <v>2150</v>
      </c>
    </row>
    <row r="35" spans="1:59" ht="42" customHeight="1">
      <c r="A35" s="46">
        <v>30</v>
      </c>
      <c r="B35" s="46" t="s">
        <v>797</v>
      </c>
      <c r="C35" s="100">
        <v>42487</v>
      </c>
      <c r="D35" s="46" t="s">
        <v>2035</v>
      </c>
      <c r="E35" s="46" t="s">
        <v>66</v>
      </c>
      <c r="F35" s="46" t="s">
        <v>2153</v>
      </c>
      <c r="G35" s="46" t="s">
        <v>2148</v>
      </c>
      <c r="H35" s="100">
        <v>41759</v>
      </c>
      <c r="I35" s="46" t="s">
        <v>2149</v>
      </c>
      <c r="J35" s="46" t="s">
        <v>56</v>
      </c>
      <c r="K35" s="300" t="s">
        <v>2150</v>
      </c>
      <c r="L35" s="101" t="s">
        <v>2040</v>
      </c>
      <c r="M35" s="89" t="s">
        <v>78</v>
      </c>
      <c r="N35" s="89">
        <v>4414293</v>
      </c>
      <c r="O35" s="89" t="s">
        <v>78</v>
      </c>
      <c r="P35" s="89" t="s">
        <v>78</v>
      </c>
      <c r="Q35" s="89" t="s">
        <v>78</v>
      </c>
      <c r="R35" s="89">
        <v>686565.5</v>
      </c>
      <c r="S35" s="89" t="s">
        <v>78</v>
      </c>
      <c r="T35" s="89" t="s">
        <v>78</v>
      </c>
      <c r="U35" s="89" t="s">
        <v>78</v>
      </c>
      <c r="V35" s="89">
        <v>686565.5</v>
      </c>
      <c r="W35" s="89" t="s">
        <v>78</v>
      </c>
      <c r="X35" s="89" t="s">
        <v>78</v>
      </c>
      <c r="Y35" s="89" t="s">
        <v>78</v>
      </c>
      <c r="Z35" s="89">
        <v>686565.5</v>
      </c>
      <c r="AA35" s="89" t="s">
        <v>78</v>
      </c>
      <c r="AB35" s="89" t="s">
        <v>78</v>
      </c>
      <c r="AC35" s="89" t="s">
        <v>78</v>
      </c>
      <c r="AD35" s="89">
        <v>686565.5</v>
      </c>
      <c r="AE35" s="89" t="s">
        <v>78</v>
      </c>
      <c r="AF35" s="89" t="s">
        <v>78</v>
      </c>
      <c r="AG35" s="89" t="s">
        <v>78</v>
      </c>
      <c r="AH35" s="89">
        <v>686565.5</v>
      </c>
      <c r="AI35" s="89" t="s">
        <v>78</v>
      </c>
      <c r="AJ35" s="89" t="s">
        <v>78</v>
      </c>
      <c r="AK35" s="301" t="s">
        <v>113</v>
      </c>
      <c r="AL35" s="139"/>
      <c r="AM35" s="46"/>
      <c r="AN35" s="139"/>
      <c r="AO35" s="139"/>
      <c r="AP35" s="139"/>
      <c r="AQ35" s="139"/>
      <c r="AR35" s="139"/>
      <c r="AS35" s="139"/>
      <c r="AT35" s="139"/>
      <c r="AU35" s="46"/>
      <c r="AV35" s="46"/>
      <c r="AW35" s="46"/>
      <c r="AX35" s="46"/>
      <c r="AY35" s="46"/>
      <c r="AZ35" s="46"/>
      <c r="BA35" s="46" t="s">
        <v>2151</v>
      </c>
      <c r="BB35" s="46" t="s">
        <v>2148</v>
      </c>
      <c r="BC35" s="100">
        <v>41759</v>
      </c>
      <c r="BD35" s="46" t="s">
        <v>2149</v>
      </c>
      <c r="BE35" s="46" t="s">
        <v>108</v>
      </c>
      <c r="BF35" s="46" t="s">
        <v>2152</v>
      </c>
      <c r="BG35" s="300" t="s">
        <v>2150</v>
      </c>
    </row>
    <row r="36" spans="1:59" ht="42" customHeight="1">
      <c r="A36" s="46">
        <v>31</v>
      </c>
      <c r="B36" s="46" t="s">
        <v>791</v>
      </c>
      <c r="C36" s="100">
        <v>42487</v>
      </c>
      <c r="D36" s="46" t="s">
        <v>2035</v>
      </c>
      <c r="E36" s="46" t="s">
        <v>66</v>
      </c>
      <c r="F36" s="46" t="s">
        <v>2154</v>
      </c>
      <c r="G36" s="46" t="s">
        <v>2155</v>
      </c>
      <c r="H36" s="100">
        <v>41597</v>
      </c>
      <c r="I36" s="46" t="s">
        <v>2156</v>
      </c>
      <c r="J36" s="46" t="s">
        <v>108</v>
      </c>
      <c r="K36" s="300" t="s">
        <v>2157</v>
      </c>
      <c r="L36" s="101" t="s">
        <v>2040</v>
      </c>
      <c r="M36" s="89" t="s">
        <v>78</v>
      </c>
      <c r="N36" s="89">
        <v>1344808.5</v>
      </c>
      <c r="O36" s="89">
        <v>252147.20000000001</v>
      </c>
      <c r="P36" s="89" t="s">
        <v>78</v>
      </c>
      <c r="Q36" s="89" t="s">
        <v>78</v>
      </c>
      <c r="R36" s="89">
        <v>60000</v>
      </c>
      <c r="S36" s="89">
        <v>21000</v>
      </c>
      <c r="T36" s="89" t="s">
        <v>78</v>
      </c>
      <c r="U36" s="89" t="s">
        <v>78</v>
      </c>
      <c r="V36" s="89">
        <v>290528.5</v>
      </c>
      <c r="W36" s="89">
        <v>46307</v>
      </c>
      <c r="X36" s="89" t="s">
        <v>78</v>
      </c>
      <c r="Y36" s="89" t="s">
        <v>78</v>
      </c>
      <c r="Z36" s="89">
        <v>260108</v>
      </c>
      <c r="AA36" s="89" t="s">
        <v>2158</v>
      </c>
      <c r="AB36" s="89" t="s">
        <v>78</v>
      </c>
      <c r="AC36" s="89" t="s">
        <v>78</v>
      </c>
      <c r="AD36" s="89">
        <v>243218</v>
      </c>
      <c r="AE36" s="89">
        <v>34219</v>
      </c>
      <c r="AF36" s="89" t="s">
        <v>78</v>
      </c>
      <c r="AG36" s="89" t="s">
        <v>78</v>
      </c>
      <c r="AH36" s="89">
        <v>264785</v>
      </c>
      <c r="AI36" s="89">
        <v>46570</v>
      </c>
      <c r="AJ36" s="89" t="s">
        <v>78</v>
      </c>
      <c r="AK36" s="301" t="s">
        <v>113</v>
      </c>
      <c r="AL36" s="139"/>
      <c r="AM36" s="46"/>
      <c r="AN36" s="139"/>
      <c r="AO36" s="139" t="s">
        <v>113</v>
      </c>
      <c r="AP36" s="139"/>
      <c r="AQ36" s="139"/>
      <c r="AR36" s="139"/>
      <c r="AS36" s="139"/>
      <c r="AT36" s="139"/>
      <c r="AU36" s="46"/>
      <c r="AV36" s="46"/>
      <c r="AW36" s="46"/>
      <c r="AX36" s="46"/>
      <c r="AY36" s="46"/>
      <c r="AZ36" s="46"/>
      <c r="BA36" s="46" t="s">
        <v>2159</v>
      </c>
      <c r="BB36" s="46" t="s">
        <v>2155</v>
      </c>
      <c r="BC36" s="100">
        <v>41597</v>
      </c>
      <c r="BD36" s="46" t="s">
        <v>2156</v>
      </c>
      <c r="BE36" s="46" t="s">
        <v>108</v>
      </c>
      <c r="BF36" s="46" t="s">
        <v>2160</v>
      </c>
      <c r="BG36" s="300" t="s">
        <v>2157</v>
      </c>
    </row>
    <row r="37" spans="1:59" ht="42" customHeight="1">
      <c r="A37" s="46">
        <v>32</v>
      </c>
      <c r="B37" s="46" t="s">
        <v>791</v>
      </c>
      <c r="C37" s="100">
        <v>42487</v>
      </c>
      <c r="D37" s="46" t="s">
        <v>2035</v>
      </c>
      <c r="E37" s="46" t="s">
        <v>66</v>
      </c>
      <c r="F37" s="46" t="s">
        <v>2161</v>
      </c>
      <c r="G37" s="46" t="s">
        <v>2155</v>
      </c>
      <c r="H37" s="100">
        <v>41597</v>
      </c>
      <c r="I37" s="46" t="s">
        <v>2156</v>
      </c>
      <c r="J37" s="46" t="s">
        <v>108</v>
      </c>
      <c r="K37" s="300" t="s">
        <v>2157</v>
      </c>
      <c r="L37" s="101" t="s">
        <v>2040</v>
      </c>
      <c r="M37" s="89"/>
      <c r="N37" s="89" t="s">
        <v>2162</v>
      </c>
      <c r="O37" s="89">
        <v>247258.84</v>
      </c>
      <c r="P37" s="89" t="s">
        <v>78</v>
      </c>
      <c r="Q37" s="89" t="s">
        <v>78</v>
      </c>
      <c r="R37" s="89">
        <v>76559.199999999997</v>
      </c>
      <c r="S37" s="89">
        <v>24967.07</v>
      </c>
      <c r="T37" s="89" t="s">
        <v>78</v>
      </c>
      <c r="U37" s="89" t="s">
        <v>78</v>
      </c>
      <c r="V37" s="89">
        <v>240000</v>
      </c>
      <c r="W37" s="89">
        <v>53792</v>
      </c>
      <c r="X37" s="89" t="s">
        <v>78</v>
      </c>
      <c r="Y37" s="89" t="s">
        <v>78</v>
      </c>
      <c r="Z37" s="89">
        <v>240000</v>
      </c>
      <c r="AA37" s="89">
        <v>39321.4</v>
      </c>
      <c r="AB37" s="89" t="s">
        <v>78</v>
      </c>
      <c r="AC37" s="89" t="s">
        <v>78</v>
      </c>
      <c r="AD37" s="89">
        <v>240000</v>
      </c>
      <c r="AE37" s="89">
        <v>45168.9</v>
      </c>
      <c r="AF37" s="89" t="s">
        <v>78</v>
      </c>
      <c r="AG37" s="89" t="s">
        <v>78</v>
      </c>
      <c r="AH37" s="89">
        <v>240000</v>
      </c>
      <c r="AI37" s="89">
        <v>30228.2</v>
      </c>
      <c r="AJ37" s="89" t="s">
        <v>78</v>
      </c>
      <c r="AK37" s="301" t="s">
        <v>113</v>
      </c>
      <c r="AL37" s="139" t="s">
        <v>113</v>
      </c>
      <c r="AM37" s="46" t="s">
        <v>113</v>
      </c>
      <c r="AN37" s="139"/>
      <c r="AO37" s="139"/>
      <c r="AP37" s="139"/>
      <c r="AQ37" s="139"/>
      <c r="AR37" s="139"/>
      <c r="AS37" s="139"/>
      <c r="AT37" s="139" t="s">
        <v>113</v>
      </c>
      <c r="AU37" s="46"/>
      <c r="AV37" s="46"/>
      <c r="AW37" s="46"/>
      <c r="AX37" s="46"/>
      <c r="AY37" s="46"/>
      <c r="AZ37" s="46"/>
      <c r="BA37" s="46" t="s">
        <v>2159</v>
      </c>
      <c r="BB37" s="46" t="s">
        <v>2155</v>
      </c>
      <c r="BC37" s="100">
        <v>41597</v>
      </c>
      <c r="BD37" s="46" t="s">
        <v>2156</v>
      </c>
      <c r="BE37" s="46" t="s">
        <v>108</v>
      </c>
      <c r="BF37" s="46" t="s">
        <v>2160</v>
      </c>
      <c r="BG37" s="300" t="s">
        <v>2157</v>
      </c>
    </row>
    <row r="38" spans="1:59" ht="42" customHeight="1">
      <c r="A38" s="46">
        <v>33</v>
      </c>
      <c r="B38" s="46" t="s">
        <v>149</v>
      </c>
      <c r="C38" s="100">
        <v>42487</v>
      </c>
      <c r="D38" s="46" t="s">
        <v>2035</v>
      </c>
      <c r="E38" s="46" t="s">
        <v>66</v>
      </c>
      <c r="F38" s="46" t="s">
        <v>2163</v>
      </c>
      <c r="G38" s="46" t="s">
        <v>2164</v>
      </c>
      <c r="H38" s="100">
        <v>41575</v>
      </c>
      <c r="I38" s="46" t="s">
        <v>2165</v>
      </c>
      <c r="J38" s="46" t="s">
        <v>108</v>
      </c>
      <c r="K38" s="300" t="s">
        <v>2166</v>
      </c>
      <c r="L38" s="101" t="s">
        <v>2040</v>
      </c>
      <c r="M38" s="89" t="s">
        <v>78</v>
      </c>
      <c r="N38" s="89">
        <v>31720.9</v>
      </c>
      <c r="O38" s="89" t="s">
        <v>78</v>
      </c>
      <c r="P38" s="89" t="s">
        <v>78</v>
      </c>
      <c r="Q38" s="89" t="s">
        <v>78</v>
      </c>
      <c r="R38" s="89" t="s">
        <v>78</v>
      </c>
      <c r="S38" s="89" t="s">
        <v>78</v>
      </c>
      <c r="T38" s="89" t="s">
        <v>78</v>
      </c>
      <c r="U38" s="89" t="s">
        <v>78</v>
      </c>
      <c r="V38" s="89" t="s">
        <v>78</v>
      </c>
      <c r="W38" s="89" t="s">
        <v>78</v>
      </c>
      <c r="X38" s="89" t="s">
        <v>78</v>
      </c>
      <c r="Y38" s="89" t="s">
        <v>78</v>
      </c>
      <c r="Z38" s="89">
        <v>10000</v>
      </c>
      <c r="AA38" s="89" t="s">
        <v>78</v>
      </c>
      <c r="AB38" s="89" t="s">
        <v>78</v>
      </c>
      <c r="AC38" s="89" t="s">
        <v>78</v>
      </c>
      <c r="AD38" s="89">
        <v>10000</v>
      </c>
      <c r="AE38" s="89" t="s">
        <v>78</v>
      </c>
      <c r="AF38" s="89" t="s">
        <v>78</v>
      </c>
      <c r="AG38" s="89" t="s">
        <v>78</v>
      </c>
      <c r="AH38" s="89">
        <v>10000</v>
      </c>
      <c r="AI38" s="89" t="s">
        <v>78</v>
      </c>
      <c r="AJ38" s="89" t="s">
        <v>78</v>
      </c>
      <c r="AK38" s="301" t="s">
        <v>113</v>
      </c>
      <c r="AL38" s="139"/>
      <c r="AM38" s="46"/>
      <c r="AN38" s="139"/>
      <c r="AO38" s="139"/>
      <c r="AP38" s="139"/>
      <c r="AQ38" s="139"/>
      <c r="AR38" s="139"/>
      <c r="AS38" s="139" t="s">
        <v>113</v>
      </c>
      <c r="AT38" s="139"/>
      <c r="AU38" s="46"/>
      <c r="AV38" s="46"/>
      <c r="AW38" s="46"/>
      <c r="AX38" s="46" t="s">
        <v>113</v>
      </c>
      <c r="AY38" s="46"/>
      <c r="AZ38" s="46"/>
      <c r="BA38" s="46" t="s">
        <v>2167</v>
      </c>
      <c r="BB38" s="46" t="s">
        <v>2164</v>
      </c>
      <c r="BC38" s="100">
        <v>41575</v>
      </c>
      <c r="BD38" s="46" t="s">
        <v>2165</v>
      </c>
      <c r="BE38" s="46" t="s">
        <v>108</v>
      </c>
      <c r="BF38" s="46" t="s">
        <v>2168</v>
      </c>
      <c r="BG38" s="300" t="s">
        <v>2166</v>
      </c>
    </row>
    <row r="39" spans="1:59" ht="42" customHeight="1">
      <c r="A39" s="46">
        <v>34</v>
      </c>
      <c r="B39" s="46" t="s">
        <v>149</v>
      </c>
      <c r="C39" s="100">
        <v>42487</v>
      </c>
      <c r="D39" s="46" t="s">
        <v>2035</v>
      </c>
      <c r="E39" s="46" t="s">
        <v>66</v>
      </c>
      <c r="F39" s="46" t="s">
        <v>2169</v>
      </c>
      <c r="G39" s="46" t="s">
        <v>2164</v>
      </c>
      <c r="H39" s="100">
        <v>41575</v>
      </c>
      <c r="I39" s="46" t="s">
        <v>2165</v>
      </c>
      <c r="J39" s="46" t="s">
        <v>108</v>
      </c>
      <c r="K39" s="300" t="s">
        <v>2166</v>
      </c>
      <c r="L39" s="101" t="s">
        <v>2040</v>
      </c>
      <c r="M39" s="89">
        <v>965246.7</v>
      </c>
      <c r="N39" s="89">
        <v>6293173.7000000002</v>
      </c>
      <c r="O39" s="89">
        <v>782699.9</v>
      </c>
      <c r="P39" s="89" t="s">
        <v>78</v>
      </c>
      <c r="Q39" s="89" t="s">
        <v>78</v>
      </c>
      <c r="R39" s="89" t="s">
        <v>78</v>
      </c>
      <c r="S39" s="89">
        <v>5364</v>
      </c>
      <c r="T39" s="89" t="s">
        <v>78</v>
      </c>
      <c r="U39" s="89" t="s">
        <v>78</v>
      </c>
      <c r="V39" s="89" t="s">
        <v>78</v>
      </c>
      <c r="W39" s="89" t="s">
        <v>78</v>
      </c>
      <c r="X39" s="89" t="s">
        <v>78</v>
      </c>
      <c r="Y39" s="89" t="s">
        <v>78</v>
      </c>
      <c r="Z39" s="89">
        <v>1688644.4</v>
      </c>
      <c r="AA39" s="89">
        <v>63248.800000000003</v>
      </c>
      <c r="AB39" s="89" t="s">
        <v>78</v>
      </c>
      <c r="AC39" s="89" t="s">
        <v>78</v>
      </c>
      <c r="AD39" s="89">
        <v>1478689.6</v>
      </c>
      <c r="AE39" s="89">
        <v>54316.7</v>
      </c>
      <c r="AF39" s="89" t="s">
        <v>78</v>
      </c>
      <c r="AG39" s="89" t="s">
        <v>78</v>
      </c>
      <c r="AH39" s="89">
        <v>1381283.6</v>
      </c>
      <c r="AI39" s="89">
        <v>190219.8</v>
      </c>
      <c r="AJ39" s="89" t="s">
        <v>78</v>
      </c>
      <c r="AK39" s="301" t="s">
        <v>113</v>
      </c>
      <c r="AL39" s="139"/>
      <c r="AM39" s="46"/>
      <c r="AN39" s="139"/>
      <c r="AO39" s="139"/>
      <c r="AP39" s="139"/>
      <c r="AQ39" s="139"/>
      <c r="AR39" s="139"/>
      <c r="AS39" s="139"/>
      <c r="AT39" s="139"/>
      <c r="AU39" s="46"/>
      <c r="AV39" s="46"/>
      <c r="AW39" s="46"/>
      <c r="AX39" s="46"/>
      <c r="AY39" s="46"/>
      <c r="AZ39" s="46"/>
      <c r="BA39" s="46" t="s">
        <v>2167</v>
      </c>
      <c r="BB39" s="46" t="s">
        <v>2164</v>
      </c>
      <c r="BC39" s="100">
        <v>41575</v>
      </c>
      <c r="BD39" s="46" t="s">
        <v>2165</v>
      </c>
      <c r="BE39" s="46" t="s">
        <v>108</v>
      </c>
      <c r="BF39" s="46" t="s">
        <v>2168</v>
      </c>
      <c r="BG39" s="300" t="s">
        <v>2166</v>
      </c>
    </row>
    <row r="40" spans="1:59" ht="42" customHeight="1">
      <c r="A40" s="46">
        <v>35</v>
      </c>
      <c r="B40" s="46" t="s">
        <v>150</v>
      </c>
      <c r="C40" s="100">
        <v>42487</v>
      </c>
      <c r="D40" s="46" t="s">
        <v>2035</v>
      </c>
      <c r="E40" s="46" t="s">
        <v>66</v>
      </c>
      <c r="F40" s="46" t="s">
        <v>2170</v>
      </c>
      <c r="G40" s="46" t="s">
        <v>2171</v>
      </c>
      <c r="H40" s="100">
        <v>41547</v>
      </c>
      <c r="I40" s="46" t="s">
        <v>2172</v>
      </c>
      <c r="J40" s="46" t="s">
        <v>2173</v>
      </c>
      <c r="K40" s="300" t="s">
        <v>2174</v>
      </c>
      <c r="L40" s="101" t="s">
        <v>2040</v>
      </c>
      <c r="M40" s="89" t="s">
        <v>78</v>
      </c>
      <c r="N40" s="89">
        <v>1109700</v>
      </c>
      <c r="O40" s="89">
        <v>9081</v>
      </c>
      <c r="P40" s="89" t="s">
        <v>78</v>
      </c>
      <c r="Q40" s="89" t="s">
        <v>78</v>
      </c>
      <c r="R40" s="89" t="s">
        <v>78</v>
      </c>
      <c r="S40" s="89" t="s">
        <v>78</v>
      </c>
      <c r="T40" s="89" t="s">
        <v>78</v>
      </c>
      <c r="U40" s="89" t="s">
        <v>78</v>
      </c>
      <c r="V40" s="89" t="s">
        <v>78</v>
      </c>
      <c r="W40" s="89" t="s">
        <v>78</v>
      </c>
      <c r="X40" s="89" t="s">
        <v>78</v>
      </c>
      <c r="Y40" s="89" t="s">
        <v>78</v>
      </c>
      <c r="Z40" s="89" t="s">
        <v>78</v>
      </c>
      <c r="AA40" s="89" t="s">
        <v>78</v>
      </c>
      <c r="AB40" s="89" t="s">
        <v>78</v>
      </c>
      <c r="AC40" s="89" t="s">
        <v>78</v>
      </c>
      <c r="AD40" s="89" t="s">
        <v>78</v>
      </c>
      <c r="AE40" s="89" t="s">
        <v>78</v>
      </c>
      <c r="AF40" s="89" t="s">
        <v>78</v>
      </c>
      <c r="AG40" s="89" t="s">
        <v>78</v>
      </c>
      <c r="AH40" s="89" t="s">
        <v>78</v>
      </c>
      <c r="AI40" s="89" t="s">
        <v>78</v>
      </c>
      <c r="AJ40" s="89" t="s">
        <v>78</v>
      </c>
      <c r="AK40" s="301" t="s">
        <v>113</v>
      </c>
      <c r="AL40" s="139"/>
      <c r="AM40" s="46"/>
      <c r="AN40" s="139"/>
      <c r="AO40" s="139"/>
      <c r="AP40" s="139"/>
      <c r="AQ40" s="139"/>
      <c r="AR40" s="139"/>
      <c r="AS40" s="139" t="s">
        <v>113</v>
      </c>
      <c r="AT40" s="139"/>
      <c r="AU40" s="46"/>
      <c r="AV40" s="46"/>
      <c r="AW40" s="46"/>
      <c r="AX40" s="46"/>
      <c r="AY40" s="46"/>
      <c r="AZ40" s="46"/>
      <c r="BA40" s="46" t="s">
        <v>2175</v>
      </c>
      <c r="BB40" s="46" t="s">
        <v>2171</v>
      </c>
      <c r="BC40" s="100">
        <v>41547</v>
      </c>
      <c r="BD40" s="46" t="s">
        <v>2172</v>
      </c>
      <c r="BE40" s="46" t="s">
        <v>2173</v>
      </c>
      <c r="BF40" s="46" t="s">
        <v>2176</v>
      </c>
      <c r="BG40" s="300" t="s">
        <v>2174</v>
      </c>
    </row>
    <row r="41" spans="1:59" ht="42" customHeight="1">
      <c r="A41" s="46">
        <v>36</v>
      </c>
      <c r="B41" s="46" t="s">
        <v>150</v>
      </c>
      <c r="C41" s="100">
        <v>42487</v>
      </c>
      <c r="D41" s="46" t="s">
        <v>2035</v>
      </c>
      <c r="E41" s="46" t="s">
        <v>66</v>
      </c>
      <c r="F41" s="46" t="s">
        <v>2177</v>
      </c>
      <c r="G41" s="46" t="s">
        <v>2171</v>
      </c>
      <c r="H41" s="100">
        <v>41547</v>
      </c>
      <c r="I41" s="46" t="s">
        <v>2172</v>
      </c>
      <c r="J41" s="46" t="s">
        <v>2173</v>
      </c>
      <c r="K41" s="300" t="s">
        <v>2174</v>
      </c>
      <c r="L41" s="101" t="s">
        <v>2040</v>
      </c>
      <c r="M41" s="89">
        <v>11590</v>
      </c>
      <c r="N41" s="89">
        <v>156533.5</v>
      </c>
      <c r="O41" s="89">
        <v>1685.9</v>
      </c>
      <c r="P41" s="89">
        <v>1383562.1</v>
      </c>
      <c r="Q41" s="89" t="s">
        <v>78</v>
      </c>
      <c r="R41" s="89" t="s">
        <v>78</v>
      </c>
      <c r="S41" s="89" t="s">
        <v>78</v>
      </c>
      <c r="T41" s="89" t="s">
        <v>78</v>
      </c>
      <c r="U41" s="89" t="s">
        <v>78</v>
      </c>
      <c r="V41" s="89" t="s">
        <v>78</v>
      </c>
      <c r="W41" s="89" t="s">
        <v>78</v>
      </c>
      <c r="X41" s="89" t="s">
        <v>78</v>
      </c>
      <c r="Y41" s="89" t="s">
        <v>78</v>
      </c>
      <c r="Z41" s="89" t="s">
        <v>78</v>
      </c>
      <c r="AA41" s="89" t="s">
        <v>78</v>
      </c>
      <c r="AB41" s="89" t="s">
        <v>78</v>
      </c>
      <c r="AC41" s="89" t="s">
        <v>78</v>
      </c>
      <c r="AD41" s="89" t="s">
        <v>78</v>
      </c>
      <c r="AE41" s="89" t="s">
        <v>78</v>
      </c>
      <c r="AF41" s="89" t="s">
        <v>78</v>
      </c>
      <c r="AG41" s="89" t="s">
        <v>78</v>
      </c>
      <c r="AH41" s="89" t="s">
        <v>78</v>
      </c>
      <c r="AI41" s="89" t="s">
        <v>78</v>
      </c>
      <c r="AJ41" s="89" t="s">
        <v>78</v>
      </c>
      <c r="AK41" s="301" t="s">
        <v>113</v>
      </c>
      <c r="AL41" s="139" t="s">
        <v>113</v>
      </c>
      <c r="AM41" s="46" t="s">
        <v>113</v>
      </c>
      <c r="AN41" s="139"/>
      <c r="AO41" s="139"/>
      <c r="AP41" s="139"/>
      <c r="AQ41" s="139"/>
      <c r="AR41" s="139"/>
      <c r="AS41" s="139"/>
      <c r="AT41" s="139"/>
      <c r="AU41" s="46"/>
      <c r="AV41" s="46"/>
      <c r="AW41" s="46"/>
      <c r="AX41" s="46"/>
      <c r="AY41" s="46"/>
      <c r="AZ41" s="46"/>
      <c r="BA41" s="46" t="s">
        <v>2175</v>
      </c>
      <c r="BB41" s="46" t="s">
        <v>2171</v>
      </c>
      <c r="BC41" s="100">
        <v>41547</v>
      </c>
      <c r="BD41" s="46" t="s">
        <v>2172</v>
      </c>
      <c r="BE41" s="46" t="s">
        <v>2173</v>
      </c>
      <c r="BF41" s="46" t="s">
        <v>2176</v>
      </c>
      <c r="BG41" s="300" t="s">
        <v>2174</v>
      </c>
    </row>
    <row r="42" spans="1:59" ht="42" customHeight="1">
      <c r="A42" s="46">
        <v>37</v>
      </c>
      <c r="B42" s="46" t="s">
        <v>150</v>
      </c>
      <c r="C42" s="100">
        <v>42487</v>
      </c>
      <c r="D42" s="46" t="s">
        <v>2035</v>
      </c>
      <c r="E42" s="46" t="s">
        <v>66</v>
      </c>
      <c r="F42" s="46" t="s">
        <v>2178</v>
      </c>
      <c r="G42" s="46" t="s">
        <v>2171</v>
      </c>
      <c r="H42" s="100">
        <v>41547</v>
      </c>
      <c r="I42" s="46" t="s">
        <v>2172</v>
      </c>
      <c r="J42" s="46" t="s">
        <v>2173</v>
      </c>
      <c r="K42" s="300" t="s">
        <v>2174</v>
      </c>
      <c r="L42" s="101" t="s">
        <v>2040</v>
      </c>
      <c r="M42" s="89">
        <v>36980</v>
      </c>
      <c r="N42" s="89">
        <v>113766.5</v>
      </c>
      <c r="O42" s="89">
        <v>51542.3</v>
      </c>
      <c r="P42" s="89">
        <v>2374457.1</v>
      </c>
      <c r="Q42" s="89" t="s">
        <v>78</v>
      </c>
      <c r="R42" s="89" t="s">
        <v>78</v>
      </c>
      <c r="S42" s="89" t="s">
        <v>78</v>
      </c>
      <c r="T42" s="89">
        <v>625936</v>
      </c>
      <c r="U42" s="89" t="s">
        <v>78</v>
      </c>
      <c r="V42" s="89" t="s">
        <v>78</v>
      </c>
      <c r="W42" s="89" t="s">
        <v>78</v>
      </c>
      <c r="X42" s="89" t="s">
        <v>78</v>
      </c>
      <c r="Y42" s="89" t="s">
        <v>78</v>
      </c>
      <c r="Z42" s="89" t="s">
        <v>78</v>
      </c>
      <c r="AA42" s="89" t="s">
        <v>78</v>
      </c>
      <c r="AB42" s="89" t="s">
        <v>78</v>
      </c>
      <c r="AC42" s="89" t="s">
        <v>78</v>
      </c>
      <c r="AD42" s="89" t="s">
        <v>78</v>
      </c>
      <c r="AE42" s="89" t="s">
        <v>78</v>
      </c>
      <c r="AF42" s="89" t="s">
        <v>78</v>
      </c>
      <c r="AG42" s="89" t="s">
        <v>78</v>
      </c>
      <c r="AH42" s="89" t="s">
        <v>78</v>
      </c>
      <c r="AI42" s="89" t="s">
        <v>78</v>
      </c>
      <c r="AJ42" s="89" t="s">
        <v>78</v>
      </c>
      <c r="AK42" s="301" t="s">
        <v>113</v>
      </c>
      <c r="AL42" s="139"/>
      <c r="AM42" s="46"/>
      <c r="AN42" s="139"/>
      <c r="AO42" s="139"/>
      <c r="AP42" s="139"/>
      <c r="AQ42" s="139" t="s">
        <v>113</v>
      </c>
      <c r="AR42" s="139"/>
      <c r="AS42" s="139"/>
      <c r="AT42" s="139" t="s">
        <v>113</v>
      </c>
      <c r="AU42" s="46"/>
      <c r="AV42" s="46"/>
      <c r="AW42" s="46"/>
      <c r="AX42" s="46"/>
      <c r="AY42" s="46"/>
      <c r="AZ42" s="46"/>
      <c r="BA42" s="46" t="s">
        <v>2175</v>
      </c>
      <c r="BB42" s="46" t="s">
        <v>2171</v>
      </c>
      <c r="BC42" s="100">
        <v>41547</v>
      </c>
      <c r="BD42" s="46" t="s">
        <v>2172</v>
      </c>
      <c r="BE42" s="46" t="s">
        <v>2173</v>
      </c>
      <c r="BF42" s="46" t="s">
        <v>2176</v>
      </c>
      <c r="BG42" s="300" t="s">
        <v>2174</v>
      </c>
    </row>
    <row r="43" spans="1:59" ht="42" customHeight="1">
      <c r="A43" s="46">
        <v>38</v>
      </c>
      <c r="B43" s="46" t="s">
        <v>150</v>
      </c>
      <c r="C43" s="100">
        <v>42487</v>
      </c>
      <c r="D43" s="46" t="s">
        <v>2035</v>
      </c>
      <c r="E43" s="46" t="s">
        <v>66</v>
      </c>
      <c r="F43" s="46" t="s">
        <v>2179</v>
      </c>
      <c r="G43" s="46" t="s">
        <v>2171</v>
      </c>
      <c r="H43" s="100">
        <v>41547</v>
      </c>
      <c r="I43" s="46" t="s">
        <v>2172</v>
      </c>
      <c r="J43" s="46" t="s">
        <v>2173</v>
      </c>
      <c r="K43" s="300" t="s">
        <v>2174</v>
      </c>
      <c r="L43" s="101" t="s">
        <v>2040</v>
      </c>
      <c r="M43" s="89" t="s">
        <v>78</v>
      </c>
      <c r="N43" s="89">
        <v>1297063</v>
      </c>
      <c r="O43" s="89" t="s">
        <v>78</v>
      </c>
      <c r="P43" s="89" t="s">
        <v>78</v>
      </c>
      <c r="Q43" s="89" t="s">
        <v>78</v>
      </c>
      <c r="R43" s="89">
        <v>313896.5</v>
      </c>
      <c r="S43" s="89" t="s">
        <v>78</v>
      </c>
      <c r="T43" s="89" t="s">
        <v>78</v>
      </c>
      <c r="U43" s="89" t="s">
        <v>78</v>
      </c>
      <c r="V43" s="89">
        <v>313896.5</v>
      </c>
      <c r="W43" s="89" t="s">
        <v>78</v>
      </c>
      <c r="X43" s="89" t="s">
        <v>78</v>
      </c>
      <c r="Y43" s="89" t="s">
        <v>78</v>
      </c>
      <c r="Z43" s="89" t="s">
        <v>78</v>
      </c>
      <c r="AA43" s="89" t="s">
        <v>78</v>
      </c>
      <c r="AB43" s="89" t="s">
        <v>78</v>
      </c>
      <c r="AC43" s="89" t="s">
        <v>78</v>
      </c>
      <c r="AD43" s="89" t="s">
        <v>78</v>
      </c>
      <c r="AE43" s="89" t="s">
        <v>78</v>
      </c>
      <c r="AF43" s="89" t="s">
        <v>78</v>
      </c>
      <c r="AG43" s="89" t="s">
        <v>78</v>
      </c>
      <c r="AH43" s="89" t="s">
        <v>78</v>
      </c>
      <c r="AI43" s="89" t="s">
        <v>78</v>
      </c>
      <c r="AJ43" s="89" t="s">
        <v>78</v>
      </c>
      <c r="AK43" s="301" t="s">
        <v>113</v>
      </c>
      <c r="AL43" s="139"/>
      <c r="AM43" s="46"/>
      <c r="AN43" s="139" t="s">
        <v>113</v>
      </c>
      <c r="AO43" s="139" t="s">
        <v>113</v>
      </c>
      <c r="AP43" s="139"/>
      <c r="AQ43" s="139"/>
      <c r="AR43" s="139"/>
      <c r="AS43" s="139"/>
      <c r="AT43" s="139" t="s">
        <v>113</v>
      </c>
      <c r="AU43" s="46"/>
      <c r="AV43" s="46"/>
      <c r="AW43" s="46"/>
      <c r="AX43" s="46"/>
      <c r="AY43" s="46"/>
      <c r="AZ43" s="46"/>
      <c r="BA43" s="46" t="s">
        <v>2175</v>
      </c>
      <c r="BB43" s="46" t="s">
        <v>2171</v>
      </c>
      <c r="BC43" s="100">
        <v>41547</v>
      </c>
      <c r="BD43" s="46" t="s">
        <v>2172</v>
      </c>
      <c r="BE43" s="46" t="s">
        <v>2173</v>
      </c>
      <c r="BF43" s="46" t="s">
        <v>2176</v>
      </c>
      <c r="BG43" s="300" t="s">
        <v>2174</v>
      </c>
    </row>
    <row r="44" spans="1:59" ht="42" customHeight="1">
      <c r="A44" s="46">
        <v>39</v>
      </c>
      <c r="B44" s="46" t="s">
        <v>151</v>
      </c>
      <c r="C44" s="100">
        <v>42487</v>
      </c>
      <c r="D44" s="46" t="s">
        <v>2035</v>
      </c>
      <c r="E44" s="46" t="s">
        <v>66</v>
      </c>
      <c r="F44" s="46" t="s">
        <v>2180</v>
      </c>
      <c r="G44" s="46" t="s">
        <v>2181</v>
      </c>
      <c r="H44" s="100">
        <v>41558</v>
      </c>
      <c r="I44" s="46" t="s">
        <v>2182</v>
      </c>
      <c r="J44" s="46" t="s">
        <v>108</v>
      </c>
      <c r="K44" s="300" t="s">
        <v>2183</v>
      </c>
      <c r="L44" s="101" t="s">
        <v>2040</v>
      </c>
      <c r="M44" s="89" t="s">
        <v>78</v>
      </c>
      <c r="N44" s="89">
        <v>1363899.831</v>
      </c>
      <c r="O44" s="89" t="s">
        <v>78</v>
      </c>
      <c r="P44" s="89" t="s">
        <v>78</v>
      </c>
      <c r="Q44" s="89" t="s">
        <v>78</v>
      </c>
      <c r="R44" s="89">
        <v>302796.21999999997</v>
      </c>
      <c r="S44" s="89" t="s">
        <v>78</v>
      </c>
      <c r="T44" s="89" t="s">
        <v>78</v>
      </c>
      <c r="U44" s="89" t="s">
        <v>78</v>
      </c>
      <c r="V44" s="89">
        <v>296972.91200000001</v>
      </c>
      <c r="W44" s="89" t="s">
        <v>78</v>
      </c>
      <c r="X44" s="89" t="s">
        <v>78</v>
      </c>
      <c r="Y44" s="89" t="s">
        <v>78</v>
      </c>
      <c r="Z44" s="89">
        <v>37686.300000000003</v>
      </c>
      <c r="AA44" s="89" t="s">
        <v>78</v>
      </c>
      <c r="AB44" s="89" t="s">
        <v>78</v>
      </c>
      <c r="AC44" s="89" t="s">
        <v>78</v>
      </c>
      <c r="AD44" s="89">
        <v>37686.300000000003</v>
      </c>
      <c r="AE44" s="89" t="s">
        <v>78</v>
      </c>
      <c r="AF44" s="89" t="s">
        <v>78</v>
      </c>
      <c r="AG44" s="89" t="s">
        <v>78</v>
      </c>
      <c r="AH44" s="89">
        <v>37686.300000000003</v>
      </c>
      <c r="AI44" s="89" t="s">
        <v>78</v>
      </c>
      <c r="AJ44" s="89" t="s">
        <v>78</v>
      </c>
      <c r="AK44" s="301" t="s">
        <v>113</v>
      </c>
      <c r="AL44" s="139"/>
      <c r="AM44" s="46"/>
      <c r="AN44" s="139"/>
      <c r="AO44" s="139"/>
      <c r="AP44" s="139"/>
      <c r="AQ44" s="139"/>
      <c r="AR44" s="139"/>
      <c r="AS44" s="139"/>
      <c r="AT44" s="139"/>
      <c r="AU44" s="46"/>
      <c r="AV44" s="46"/>
      <c r="AW44" s="46" t="s">
        <v>113</v>
      </c>
      <c r="AX44" s="46"/>
      <c r="AY44" s="46"/>
      <c r="AZ44" s="46"/>
      <c r="BA44" s="46" t="s">
        <v>2184</v>
      </c>
      <c r="BB44" s="46" t="s">
        <v>2181</v>
      </c>
      <c r="BC44" s="100">
        <v>41558</v>
      </c>
      <c r="BD44" s="46" t="s">
        <v>2182</v>
      </c>
      <c r="BE44" s="46" t="s">
        <v>108</v>
      </c>
      <c r="BF44" s="46" t="s">
        <v>2185</v>
      </c>
      <c r="BG44" s="300" t="s">
        <v>2183</v>
      </c>
    </row>
    <row r="45" spans="1:59" ht="42" customHeight="1">
      <c r="A45" s="46">
        <v>40</v>
      </c>
      <c r="B45" s="46" t="s">
        <v>84</v>
      </c>
      <c r="C45" s="100">
        <v>42487</v>
      </c>
      <c r="D45" s="46" t="s">
        <v>2035</v>
      </c>
      <c r="E45" s="46" t="s">
        <v>66</v>
      </c>
      <c r="F45" s="46" t="s">
        <v>2186</v>
      </c>
      <c r="G45" s="46" t="s">
        <v>2187</v>
      </c>
      <c r="H45" s="100">
        <v>41571</v>
      </c>
      <c r="I45" s="46" t="s">
        <v>2188</v>
      </c>
      <c r="J45" s="46" t="s">
        <v>117</v>
      </c>
      <c r="K45" s="300" t="s">
        <v>2189</v>
      </c>
      <c r="L45" s="101" t="s">
        <v>2040</v>
      </c>
      <c r="M45" s="89" t="s">
        <v>78</v>
      </c>
      <c r="N45" s="89">
        <v>720333.3</v>
      </c>
      <c r="O45" s="89">
        <v>318342.2</v>
      </c>
      <c r="P45" s="89">
        <v>38948.6</v>
      </c>
      <c r="Q45" s="89" t="s">
        <v>78</v>
      </c>
      <c r="R45" s="89">
        <v>113500</v>
      </c>
      <c r="S45" s="89">
        <v>140</v>
      </c>
      <c r="T45" s="89" t="s">
        <v>78</v>
      </c>
      <c r="U45" s="89" t="s">
        <v>78</v>
      </c>
      <c r="V45" s="89">
        <v>118200</v>
      </c>
      <c r="W45" s="89">
        <v>2580</v>
      </c>
      <c r="X45" s="89" t="s">
        <v>78</v>
      </c>
      <c r="Y45" s="89" t="s">
        <v>78</v>
      </c>
      <c r="Z45" s="89" t="s">
        <v>78</v>
      </c>
      <c r="AA45" s="89" t="s">
        <v>78</v>
      </c>
      <c r="AB45" s="89" t="s">
        <v>78</v>
      </c>
      <c r="AC45" s="89" t="s">
        <v>78</v>
      </c>
      <c r="AD45" s="89" t="s">
        <v>78</v>
      </c>
      <c r="AE45" s="89" t="s">
        <v>78</v>
      </c>
      <c r="AF45" s="89" t="s">
        <v>78</v>
      </c>
      <c r="AG45" s="89" t="s">
        <v>78</v>
      </c>
      <c r="AH45" s="89" t="s">
        <v>78</v>
      </c>
      <c r="AI45" s="89" t="s">
        <v>78</v>
      </c>
      <c r="AJ45" s="89" t="s">
        <v>78</v>
      </c>
      <c r="AK45" s="301" t="s">
        <v>113</v>
      </c>
      <c r="AL45" s="139" t="s">
        <v>113</v>
      </c>
      <c r="AM45" s="46" t="s">
        <v>113</v>
      </c>
      <c r="AN45" s="139"/>
      <c r="AO45" s="139"/>
      <c r="AP45" s="139"/>
      <c r="AQ45" s="139"/>
      <c r="AR45" s="139"/>
      <c r="AS45" s="139"/>
      <c r="AT45" s="139" t="s">
        <v>113</v>
      </c>
      <c r="AU45" s="46"/>
      <c r="AV45" s="46"/>
      <c r="AW45" s="46"/>
      <c r="AX45" s="46"/>
      <c r="AY45" s="46"/>
      <c r="AZ45" s="46"/>
      <c r="BA45" s="46" t="s">
        <v>2190</v>
      </c>
      <c r="BB45" s="46" t="s">
        <v>2187</v>
      </c>
      <c r="BC45" s="100">
        <v>41571</v>
      </c>
      <c r="BD45" s="46" t="s">
        <v>2188</v>
      </c>
      <c r="BE45" s="46" t="s">
        <v>117</v>
      </c>
      <c r="BF45" s="46" t="s">
        <v>2191</v>
      </c>
      <c r="BG45" s="300" t="s">
        <v>2189</v>
      </c>
    </row>
    <row r="46" spans="1:59" ht="42" customHeight="1">
      <c r="A46" s="46">
        <v>41</v>
      </c>
      <c r="B46" s="46" t="s">
        <v>84</v>
      </c>
      <c r="C46" s="100">
        <v>42487</v>
      </c>
      <c r="D46" s="46" t="s">
        <v>2035</v>
      </c>
      <c r="E46" s="46" t="s">
        <v>66</v>
      </c>
      <c r="F46" s="46" t="s">
        <v>2192</v>
      </c>
      <c r="G46" s="46" t="s">
        <v>2187</v>
      </c>
      <c r="H46" s="100">
        <v>41571</v>
      </c>
      <c r="I46" s="46" t="s">
        <v>2188</v>
      </c>
      <c r="J46" s="46" t="s">
        <v>117</v>
      </c>
      <c r="K46" s="300" t="s">
        <v>2189</v>
      </c>
      <c r="L46" s="101" t="s">
        <v>2040</v>
      </c>
      <c r="M46" s="89">
        <v>419103.9</v>
      </c>
      <c r="N46" s="89">
        <v>1252339.2000000002</v>
      </c>
      <c r="O46" s="89">
        <v>112338.5</v>
      </c>
      <c r="P46" s="89">
        <v>934762.4</v>
      </c>
      <c r="Q46" s="89" t="s">
        <v>78</v>
      </c>
      <c r="R46" s="89">
        <v>250953.4</v>
      </c>
      <c r="S46" s="89">
        <v>13500</v>
      </c>
      <c r="T46" s="89">
        <v>27000</v>
      </c>
      <c r="U46" s="89" t="s">
        <v>78</v>
      </c>
      <c r="V46" s="89">
        <v>176800</v>
      </c>
      <c r="W46" s="89">
        <v>15525</v>
      </c>
      <c r="X46" s="89" t="s">
        <v>78</v>
      </c>
      <c r="Y46" s="89" t="s">
        <v>78</v>
      </c>
      <c r="Z46" s="89" t="s">
        <v>78</v>
      </c>
      <c r="AA46" s="89" t="s">
        <v>78</v>
      </c>
      <c r="AB46" s="89" t="s">
        <v>78</v>
      </c>
      <c r="AC46" s="89" t="s">
        <v>78</v>
      </c>
      <c r="AD46" s="89" t="s">
        <v>78</v>
      </c>
      <c r="AE46" s="89" t="s">
        <v>78</v>
      </c>
      <c r="AF46" s="89" t="s">
        <v>78</v>
      </c>
      <c r="AG46" s="89" t="s">
        <v>78</v>
      </c>
      <c r="AH46" s="89" t="s">
        <v>78</v>
      </c>
      <c r="AI46" s="89" t="s">
        <v>78</v>
      </c>
      <c r="AJ46" s="89" t="s">
        <v>78</v>
      </c>
      <c r="AK46" s="301" t="s">
        <v>113</v>
      </c>
      <c r="AL46" s="139"/>
      <c r="AM46" s="46"/>
      <c r="AN46" s="139"/>
      <c r="AO46" s="139"/>
      <c r="AP46" s="139"/>
      <c r="AQ46" s="139" t="s">
        <v>113</v>
      </c>
      <c r="AR46" s="139"/>
      <c r="AS46" s="139" t="s">
        <v>113</v>
      </c>
      <c r="AT46" s="139"/>
      <c r="AU46" s="46"/>
      <c r="AV46" s="46"/>
      <c r="AW46" s="46"/>
      <c r="AX46" s="46"/>
      <c r="AY46" s="46"/>
      <c r="AZ46" s="46"/>
      <c r="BA46" s="46" t="s">
        <v>2190</v>
      </c>
      <c r="BB46" s="46" t="s">
        <v>2187</v>
      </c>
      <c r="BC46" s="100">
        <v>41571</v>
      </c>
      <c r="BD46" s="46" t="s">
        <v>2188</v>
      </c>
      <c r="BE46" s="46" t="s">
        <v>117</v>
      </c>
      <c r="BF46" s="46" t="s">
        <v>2191</v>
      </c>
      <c r="BG46" s="300" t="s">
        <v>2189</v>
      </c>
    </row>
    <row r="47" spans="1:59" ht="42" customHeight="1">
      <c r="A47" s="46">
        <v>42</v>
      </c>
      <c r="B47" s="46" t="s">
        <v>891</v>
      </c>
      <c r="C47" s="100">
        <v>42487</v>
      </c>
      <c r="D47" s="46" t="s">
        <v>2035</v>
      </c>
      <c r="E47" s="46" t="s">
        <v>66</v>
      </c>
      <c r="F47" s="46" t="s">
        <v>2193</v>
      </c>
      <c r="G47" s="46" t="s">
        <v>2194</v>
      </c>
      <c r="H47" s="100">
        <v>41607</v>
      </c>
      <c r="I47" s="46" t="s">
        <v>2195</v>
      </c>
      <c r="J47" s="46" t="s">
        <v>108</v>
      </c>
      <c r="K47" s="300" t="s">
        <v>2196</v>
      </c>
      <c r="L47" s="101" t="s">
        <v>2040</v>
      </c>
      <c r="M47" s="89">
        <v>92290</v>
      </c>
      <c r="N47" s="89">
        <v>476768.63</v>
      </c>
      <c r="O47" s="89" t="s">
        <v>78</v>
      </c>
      <c r="P47" s="89" t="s">
        <v>78</v>
      </c>
      <c r="Q47" s="89" t="s">
        <v>78</v>
      </c>
      <c r="R47" s="89">
        <v>569893.56999999995</v>
      </c>
      <c r="S47" s="89" t="s">
        <v>78</v>
      </c>
      <c r="T47" s="89" t="s">
        <v>78</v>
      </c>
      <c r="U47" s="89" t="s">
        <v>78</v>
      </c>
      <c r="V47" s="89">
        <v>1329165.83</v>
      </c>
      <c r="W47" s="89" t="s">
        <v>78</v>
      </c>
      <c r="X47" s="89" t="s">
        <v>78</v>
      </c>
      <c r="Y47" s="89" t="s">
        <v>78</v>
      </c>
      <c r="Z47" s="89">
        <v>896835.76333333331</v>
      </c>
      <c r="AA47" s="89" t="s">
        <v>78</v>
      </c>
      <c r="AB47" s="89" t="s">
        <v>78</v>
      </c>
      <c r="AC47" s="89" t="s">
        <v>78</v>
      </c>
      <c r="AD47" s="89">
        <v>896835.76333333331</v>
      </c>
      <c r="AE47" s="89" t="s">
        <v>78</v>
      </c>
      <c r="AF47" s="89" t="s">
        <v>78</v>
      </c>
      <c r="AG47" s="89" t="s">
        <v>78</v>
      </c>
      <c r="AH47" s="89">
        <v>896835.76333333331</v>
      </c>
      <c r="AI47" s="89" t="s">
        <v>78</v>
      </c>
      <c r="AJ47" s="89" t="s">
        <v>78</v>
      </c>
      <c r="AK47" s="301" t="s">
        <v>113</v>
      </c>
      <c r="AL47" s="139" t="s">
        <v>113</v>
      </c>
      <c r="AM47" s="46" t="s">
        <v>113</v>
      </c>
      <c r="AN47" s="139"/>
      <c r="AO47" s="139"/>
      <c r="AP47" s="139"/>
      <c r="AQ47" s="139"/>
      <c r="AR47" s="139"/>
      <c r="AS47" s="139"/>
      <c r="AT47" s="139"/>
      <c r="AU47" s="46"/>
      <c r="AV47" s="46"/>
      <c r="AW47" s="46"/>
      <c r="AX47" s="46"/>
      <c r="AY47" s="46"/>
      <c r="AZ47" s="46"/>
      <c r="BA47" s="46" t="s">
        <v>2197</v>
      </c>
      <c r="BB47" s="46" t="s">
        <v>2194</v>
      </c>
      <c r="BC47" s="100">
        <v>41607</v>
      </c>
      <c r="BD47" s="46" t="s">
        <v>2195</v>
      </c>
      <c r="BE47" s="46" t="s">
        <v>108</v>
      </c>
      <c r="BF47" s="46" t="s">
        <v>2198</v>
      </c>
      <c r="BG47" s="300" t="s">
        <v>2196</v>
      </c>
    </row>
    <row r="48" spans="1:59" ht="42" customHeight="1">
      <c r="A48" s="46">
        <v>43</v>
      </c>
      <c r="B48" s="46" t="s">
        <v>891</v>
      </c>
      <c r="C48" s="100">
        <v>42487</v>
      </c>
      <c r="D48" s="46" t="s">
        <v>2035</v>
      </c>
      <c r="E48" s="46" t="s">
        <v>66</v>
      </c>
      <c r="F48" s="46" t="s">
        <v>2199</v>
      </c>
      <c r="G48" s="46" t="s">
        <v>2194</v>
      </c>
      <c r="H48" s="100">
        <v>41607</v>
      </c>
      <c r="I48" s="46" t="s">
        <v>2195</v>
      </c>
      <c r="J48" s="46" t="s">
        <v>108</v>
      </c>
      <c r="K48" s="300" t="s">
        <v>2196</v>
      </c>
      <c r="L48" s="101" t="s">
        <v>2040</v>
      </c>
      <c r="M48" s="89">
        <v>92290</v>
      </c>
      <c r="N48" s="89">
        <v>3722172.42</v>
      </c>
      <c r="O48" s="89" t="s">
        <v>78</v>
      </c>
      <c r="P48" s="89" t="s">
        <v>78</v>
      </c>
      <c r="Q48" s="89" t="s">
        <v>78</v>
      </c>
      <c r="R48" s="89">
        <v>184347.87</v>
      </c>
      <c r="S48" s="89" t="s">
        <v>78</v>
      </c>
      <c r="T48" s="89" t="s">
        <v>78</v>
      </c>
      <c r="U48" s="89" t="s">
        <v>78</v>
      </c>
      <c r="V48" s="89">
        <v>621595.30000000005</v>
      </c>
      <c r="W48" s="89" t="s">
        <v>78</v>
      </c>
      <c r="X48" s="89" t="s">
        <v>78</v>
      </c>
      <c r="Y48" s="89" t="s">
        <v>78</v>
      </c>
      <c r="Z48" s="89">
        <v>585280.8833333333</v>
      </c>
      <c r="AA48" s="89" t="s">
        <v>78</v>
      </c>
      <c r="AB48" s="89" t="s">
        <v>78</v>
      </c>
      <c r="AC48" s="89" t="s">
        <v>78</v>
      </c>
      <c r="AD48" s="89">
        <v>585280.8833333333</v>
      </c>
      <c r="AE48" s="89" t="s">
        <v>78</v>
      </c>
      <c r="AF48" s="89" t="s">
        <v>78</v>
      </c>
      <c r="AG48" s="89" t="s">
        <v>78</v>
      </c>
      <c r="AH48" s="89">
        <v>585280.8833333333</v>
      </c>
      <c r="AI48" s="89" t="s">
        <v>78</v>
      </c>
      <c r="AJ48" s="89" t="s">
        <v>78</v>
      </c>
      <c r="AK48" s="301" t="s">
        <v>113</v>
      </c>
      <c r="AL48" s="139"/>
      <c r="AM48" s="46"/>
      <c r="AN48" s="139"/>
      <c r="AO48" s="139"/>
      <c r="AP48" s="139" t="s">
        <v>113</v>
      </c>
      <c r="AQ48" s="139"/>
      <c r="AR48" s="139"/>
      <c r="AS48" s="139"/>
      <c r="AT48" s="139"/>
      <c r="AU48" s="46"/>
      <c r="AV48" s="46"/>
      <c r="AW48" s="46"/>
      <c r="AX48" s="46"/>
      <c r="AY48" s="46"/>
      <c r="AZ48" s="46"/>
      <c r="BA48" s="46" t="s">
        <v>2197</v>
      </c>
      <c r="BB48" s="46" t="s">
        <v>2194</v>
      </c>
      <c r="BC48" s="100">
        <v>41607</v>
      </c>
      <c r="BD48" s="46" t="s">
        <v>2195</v>
      </c>
      <c r="BE48" s="46" t="s">
        <v>108</v>
      </c>
      <c r="BF48" s="46" t="s">
        <v>2198</v>
      </c>
      <c r="BG48" s="300" t="s">
        <v>2196</v>
      </c>
    </row>
    <row r="49" spans="1:59" ht="42" customHeight="1">
      <c r="A49" s="46">
        <v>44</v>
      </c>
      <c r="B49" s="46" t="s">
        <v>147</v>
      </c>
      <c r="C49" s="100">
        <v>42487</v>
      </c>
      <c r="D49" s="46" t="s">
        <v>2035</v>
      </c>
      <c r="E49" s="46" t="s">
        <v>66</v>
      </c>
      <c r="F49" s="46" t="s">
        <v>2200</v>
      </c>
      <c r="G49" s="46" t="s">
        <v>2201</v>
      </c>
      <c r="H49" s="100">
        <v>41892</v>
      </c>
      <c r="I49" s="46" t="s">
        <v>2202</v>
      </c>
      <c r="J49" s="46" t="s">
        <v>56</v>
      </c>
      <c r="K49" s="300" t="s">
        <v>2203</v>
      </c>
      <c r="L49" s="101" t="s">
        <v>2040</v>
      </c>
      <c r="M49" s="89">
        <v>1482245.1</v>
      </c>
      <c r="N49" s="89">
        <v>4576954.6100000003</v>
      </c>
      <c r="O49" s="89">
        <v>206992</v>
      </c>
      <c r="P49" s="89">
        <v>297810</v>
      </c>
      <c r="Q49" s="89" t="s">
        <v>78</v>
      </c>
      <c r="R49" s="89">
        <v>30000</v>
      </c>
      <c r="S49" s="89">
        <v>6600</v>
      </c>
      <c r="T49" s="89">
        <v>56830</v>
      </c>
      <c r="U49" s="89">
        <v>341310.6</v>
      </c>
      <c r="V49" s="89">
        <v>30000</v>
      </c>
      <c r="W49" s="89">
        <v>18400</v>
      </c>
      <c r="X49" s="89">
        <v>44000</v>
      </c>
      <c r="Y49" s="89">
        <v>381097</v>
      </c>
      <c r="Z49" s="89">
        <v>1017859.54</v>
      </c>
      <c r="AA49" s="89">
        <v>41462</v>
      </c>
      <c r="AB49" s="89">
        <v>30000</v>
      </c>
      <c r="AC49" s="89">
        <v>484913</v>
      </c>
      <c r="AD49" s="89">
        <v>1601000.19</v>
      </c>
      <c r="AE49" s="89">
        <v>77365</v>
      </c>
      <c r="AF49" s="89">
        <v>99050</v>
      </c>
      <c r="AG49" s="89">
        <v>256660</v>
      </c>
      <c r="AH49" s="89">
        <v>1779855</v>
      </c>
      <c r="AI49" s="89">
        <v>60065</v>
      </c>
      <c r="AJ49" s="89">
        <v>55000</v>
      </c>
      <c r="AK49" s="301" t="s">
        <v>113</v>
      </c>
      <c r="AL49" s="139" t="s">
        <v>113</v>
      </c>
      <c r="AM49" s="46" t="s">
        <v>113</v>
      </c>
      <c r="AN49" s="139"/>
      <c r="AO49" s="139"/>
      <c r="AP49" s="139"/>
      <c r="AQ49" s="139"/>
      <c r="AR49" s="139"/>
      <c r="AS49" s="139"/>
      <c r="AT49" s="139"/>
      <c r="AU49" s="46"/>
      <c r="AV49" s="46"/>
      <c r="AW49" s="46"/>
      <c r="AX49" s="46"/>
      <c r="AY49" s="46"/>
      <c r="AZ49" s="46"/>
      <c r="BA49" s="46" t="s">
        <v>2204</v>
      </c>
      <c r="BB49" s="46" t="s">
        <v>2201</v>
      </c>
      <c r="BC49" s="100">
        <v>41892</v>
      </c>
      <c r="BD49" s="46" t="s">
        <v>2202</v>
      </c>
      <c r="BE49" s="46" t="s">
        <v>56</v>
      </c>
      <c r="BF49" s="46" t="s">
        <v>2205</v>
      </c>
      <c r="BG49" s="300" t="s">
        <v>2203</v>
      </c>
    </row>
    <row r="50" spans="1:59" ht="42" customHeight="1">
      <c r="A50" s="46">
        <v>45</v>
      </c>
      <c r="B50" s="46" t="s">
        <v>147</v>
      </c>
      <c r="C50" s="100">
        <v>42487</v>
      </c>
      <c r="D50" s="46" t="s">
        <v>2035</v>
      </c>
      <c r="E50" s="46" t="s">
        <v>66</v>
      </c>
      <c r="F50" s="46" t="s">
        <v>2206</v>
      </c>
      <c r="G50" s="46" t="s">
        <v>2201</v>
      </c>
      <c r="H50" s="100">
        <v>41892</v>
      </c>
      <c r="I50" s="46" t="s">
        <v>2202</v>
      </c>
      <c r="J50" s="46" t="s">
        <v>56</v>
      </c>
      <c r="K50" s="300" t="s">
        <v>2203</v>
      </c>
      <c r="L50" s="101" t="s">
        <v>2040</v>
      </c>
      <c r="M50" s="89">
        <v>120000</v>
      </c>
      <c r="N50" s="89">
        <v>546800</v>
      </c>
      <c r="O50" s="89">
        <v>471103</v>
      </c>
      <c r="P50" s="89">
        <v>541040</v>
      </c>
      <c r="Q50" s="89" t="s">
        <v>78</v>
      </c>
      <c r="R50" s="89" t="s">
        <v>78</v>
      </c>
      <c r="S50" s="89">
        <v>106.52</v>
      </c>
      <c r="T50" s="89">
        <v>213.6</v>
      </c>
      <c r="U50" s="89" t="s">
        <v>78</v>
      </c>
      <c r="V50" s="89" t="s">
        <v>78</v>
      </c>
      <c r="W50" s="89">
        <v>80.78</v>
      </c>
      <c r="X50" s="89">
        <v>30.74</v>
      </c>
      <c r="Y50" s="89" t="s">
        <v>78</v>
      </c>
      <c r="Z50" s="89">
        <v>222</v>
      </c>
      <c r="AA50" s="89">
        <v>51.6</v>
      </c>
      <c r="AB50" s="89">
        <v>10.5</v>
      </c>
      <c r="AC50" s="89">
        <v>60</v>
      </c>
      <c r="AD50" s="89">
        <v>215.3</v>
      </c>
      <c r="AE50" s="89">
        <v>42.201999999999998</v>
      </c>
      <c r="AF50" s="89">
        <v>10.5</v>
      </c>
      <c r="AG50" s="89">
        <v>60</v>
      </c>
      <c r="AH50" s="89">
        <v>109.5</v>
      </c>
      <c r="AI50" s="89">
        <v>44.58</v>
      </c>
      <c r="AJ50" s="89">
        <v>10.5</v>
      </c>
      <c r="AK50" s="301" t="s">
        <v>113</v>
      </c>
      <c r="AL50" s="139"/>
      <c r="AM50" s="46"/>
      <c r="AN50" s="139"/>
      <c r="AO50" s="139"/>
      <c r="AP50" s="139" t="s">
        <v>113</v>
      </c>
      <c r="AQ50" s="139"/>
      <c r="AR50" s="139"/>
      <c r="AS50" s="139"/>
      <c r="AT50" s="139"/>
      <c r="AU50" s="46"/>
      <c r="AV50" s="46"/>
      <c r="AW50" s="46"/>
      <c r="AX50" s="46"/>
      <c r="AY50" s="46"/>
      <c r="AZ50" s="46"/>
      <c r="BA50" s="46" t="s">
        <v>2204</v>
      </c>
      <c r="BB50" s="46" t="s">
        <v>2201</v>
      </c>
      <c r="BC50" s="100">
        <v>41892</v>
      </c>
      <c r="BD50" s="46" t="s">
        <v>2202</v>
      </c>
      <c r="BE50" s="46" t="s">
        <v>56</v>
      </c>
      <c r="BF50" s="46" t="s">
        <v>2205</v>
      </c>
      <c r="BG50" s="300" t="s">
        <v>2203</v>
      </c>
    </row>
    <row r="51" spans="1:59" ht="42" customHeight="1">
      <c r="A51" s="46">
        <v>46</v>
      </c>
      <c r="B51" s="46" t="s">
        <v>147</v>
      </c>
      <c r="C51" s="100">
        <v>42487</v>
      </c>
      <c r="D51" s="46" t="s">
        <v>2035</v>
      </c>
      <c r="E51" s="46" t="s">
        <v>445</v>
      </c>
      <c r="F51" s="46" t="s">
        <v>2207</v>
      </c>
      <c r="G51" s="46" t="s">
        <v>2201</v>
      </c>
      <c r="H51" s="100">
        <v>41892</v>
      </c>
      <c r="I51" s="46" t="s">
        <v>2202</v>
      </c>
      <c r="J51" s="46" t="s">
        <v>56</v>
      </c>
      <c r="K51" s="300" t="s">
        <v>2203</v>
      </c>
      <c r="L51" s="101" t="s">
        <v>2040</v>
      </c>
      <c r="M51" s="89">
        <v>27542.68</v>
      </c>
      <c r="N51" s="89">
        <v>2567947.0699999998</v>
      </c>
      <c r="O51" s="89" t="s">
        <v>78</v>
      </c>
      <c r="P51" s="89" t="s">
        <v>78</v>
      </c>
      <c r="Q51" s="89" t="s">
        <v>78</v>
      </c>
      <c r="R51" s="89">
        <v>168935.3</v>
      </c>
      <c r="S51" s="89" t="s">
        <v>78</v>
      </c>
      <c r="T51" s="89" t="s">
        <v>78</v>
      </c>
      <c r="U51" s="89" t="s">
        <v>78</v>
      </c>
      <c r="V51" s="89">
        <v>168595.9</v>
      </c>
      <c r="W51" s="89" t="s">
        <v>78</v>
      </c>
      <c r="X51" s="89" t="s">
        <v>78</v>
      </c>
      <c r="Y51" s="89" t="s">
        <v>78</v>
      </c>
      <c r="Z51" s="89">
        <v>674686.28</v>
      </c>
      <c r="AA51" s="89" t="s">
        <v>78</v>
      </c>
      <c r="AB51" s="89" t="s">
        <v>78</v>
      </c>
      <c r="AC51" s="89" t="s">
        <v>78</v>
      </c>
      <c r="AD51" s="89">
        <v>674686.28</v>
      </c>
      <c r="AE51" s="89" t="s">
        <v>78</v>
      </c>
      <c r="AF51" s="89" t="s">
        <v>78</v>
      </c>
      <c r="AG51" s="89" t="s">
        <v>78</v>
      </c>
      <c r="AH51" s="89">
        <v>674686.28</v>
      </c>
      <c r="AI51" s="89" t="s">
        <v>78</v>
      </c>
      <c r="AJ51" s="89" t="s">
        <v>78</v>
      </c>
      <c r="AK51" s="301" t="s">
        <v>113</v>
      </c>
      <c r="AL51" s="139"/>
      <c r="AM51" s="46"/>
      <c r="AN51" s="139"/>
      <c r="AO51" s="139"/>
      <c r="AP51" s="139"/>
      <c r="AQ51" s="139"/>
      <c r="AR51" s="139"/>
      <c r="AS51" s="139"/>
      <c r="AT51" s="139"/>
      <c r="AU51" s="46"/>
      <c r="AV51" s="46"/>
      <c r="AW51" s="46"/>
      <c r="AX51" s="46"/>
      <c r="AY51" s="46"/>
      <c r="AZ51" s="46"/>
      <c r="BA51" s="46" t="s">
        <v>2204</v>
      </c>
      <c r="BB51" s="46" t="s">
        <v>2201</v>
      </c>
      <c r="BC51" s="100">
        <v>41892</v>
      </c>
      <c r="BD51" s="46" t="s">
        <v>2202</v>
      </c>
      <c r="BE51" s="46" t="s">
        <v>56</v>
      </c>
      <c r="BF51" s="46" t="s">
        <v>2205</v>
      </c>
      <c r="BG51" s="300" t="s">
        <v>2203</v>
      </c>
    </row>
    <row r="52" spans="1:59" ht="42" customHeight="1">
      <c r="A52" s="46">
        <v>47</v>
      </c>
      <c r="B52" s="46" t="s">
        <v>148</v>
      </c>
      <c r="C52" s="100">
        <v>42488</v>
      </c>
      <c r="D52" s="46" t="s">
        <v>2035</v>
      </c>
      <c r="E52" s="46" t="s">
        <v>66</v>
      </c>
      <c r="F52" s="46" t="s">
        <v>2208</v>
      </c>
      <c r="G52" s="46" t="s">
        <v>2209</v>
      </c>
      <c r="H52" s="100">
        <v>42004</v>
      </c>
      <c r="I52" s="46" t="s">
        <v>2210</v>
      </c>
      <c r="J52" s="46" t="s">
        <v>108</v>
      </c>
      <c r="K52" s="300" t="s">
        <v>2211</v>
      </c>
      <c r="L52" s="101" t="s">
        <v>2040</v>
      </c>
      <c r="M52" s="89">
        <v>305005.38</v>
      </c>
      <c r="N52" s="89">
        <f>1575008.805</f>
        <v>1575008.8049999999</v>
      </c>
      <c r="O52" s="89">
        <v>145000</v>
      </c>
      <c r="P52" s="89">
        <v>6295645.4199999999</v>
      </c>
      <c r="Q52" s="89" t="s">
        <v>78</v>
      </c>
      <c r="R52" s="89">
        <v>424499.8</v>
      </c>
      <c r="S52" s="89" t="s">
        <v>78</v>
      </c>
      <c r="T52" s="89">
        <v>1869362.62</v>
      </c>
      <c r="U52" s="89" t="s">
        <v>78</v>
      </c>
      <c r="V52" s="89">
        <v>391582.75400000002</v>
      </c>
      <c r="W52" s="89" t="s">
        <v>78</v>
      </c>
      <c r="X52" s="89" t="s">
        <v>2212</v>
      </c>
      <c r="Y52" s="89" t="s">
        <v>78</v>
      </c>
      <c r="Z52" s="89">
        <v>295596</v>
      </c>
      <c r="AA52" s="89" t="s">
        <v>78</v>
      </c>
      <c r="AB52" s="89" t="s">
        <v>2213</v>
      </c>
      <c r="AC52" s="89" t="s">
        <v>78</v>
      </c>
      <c r="AD52" s="89" t="s">
        <v>78</v>
      </c>
      <c r="AE52" s="89" t="s">
        <v>78</v>
      </c>
      <c r="AF52" s="89">
        <v>343355.47</v>
      </c>
      <c r="AG52" s="89" t="s">
        <v>78</v>
      </c>
      <c r="AH52" s="89" t="s">
        <v>78</v>
      </c>
      <c r="AI52" s="89" t="s">
        <v>78</v>
      </c>
      <c r="AJ52" s="89">
        <v>27961.119999999999</v>
      </c>
      <c r="AK52" s="301" t="s">
        <v>113</v>
      </c>
      <c r="AL52" s="139"/>
      <c r="AM52" s="46"/>
      <c r="AN52" s="139"/>
      <c r="AO52" s="139"/>
      <c r="AP52" s="139"/>
      <c r="AQ52" s="139"/>
      <c r="AR52" s="139"/>
      <c r="AS52" s="139"/>
      <c r="AT52" s="139"/>
      <c r="AU52" s="46"/>
      <c r="AV52" s="46"/>
      <c r="AW52" s="46"/>
      <c r="AX52" s="46"/>
      <c r="AY52" s="46"/>
      <c r="AZ52" s="46"/>
      <c r="BA52" s="46" t="s">
        <v>2214</v>
      </c>
      <c r="BB52" s="46" t="s">
        <v>2209</v>
      </c>
      <c r="BC52" s="100">
        <v>42004</v>
      </c>
      <c r="BD52" s="46" t="s">
        <v>2210</v>
      </c>
      <c r="BE52" s="46" t="s">
        <v>108</v>
      </c>
      <c r="BF52" s="46" t="s">
        <v>2215</v>
      </c>
      <c r="BG52" s="300" t="s">
        <v>2211</v>
      </c>
    </row>
    <row r="53" spans="1:59" ht="42" customHeight="1">
      <c r="A53" s="46">
        <v>48</v>
      </c>
      <c r="B53" s="46" t="s">
        <v>148</v>
      </c>
      <c r="C53" s="100">
        <v>42488</v>
      </c>
      <c r="D53" s="46" t="s">
        <v>2035</v>
      </c>
      <c r="E53" s="46" t="s">
        <v>66</v>
      </c>
      <c r="F53" s="46" t="s">
        <v>2216</v>
      </c>
      <c r="G53" s="46" t="s">
        <v>2209</v>
      </c>
      <c r="H53" s="100">
        <v>42004</v>
      </c>
      <c r="I53" s="46" t="s">
        <v>2210</v>
      </c>
      <c r="J53" s="46" t="s">
        <v>108</v>
      </c>
      <c r="K53" s="300" t="s">
        <v>2211</v>
      </c>
      <c r="L53" s="101" t="s">
        <v>2040</v>
      </c>
      <c r="M53" s="89">
        <v>129579.224</v>
      </c>
      <c r="N53" s="89">
        <v>25575</v>
      </c>
      <c r="O53" s="89">
        <v>382786.08</v>
      </c>
      <c r="P53" s="89">
        <v>528752.99399999995</v>
      </c>
      <c r="Q53" s="89" t="s">
        <v>78</v>
      </c>
      <c r="R53" s="89">
        <v>3575</v>
      </c>
      <c r="S53" s="89">
        <v>10388.64</v>
      </c>
      <c r="T53" s="89">
        <v>33389.258999999998</v>
      </c>
      <c r="U53" s="89" t="s">
        <v>78</v>
      </c>
      <c r="V53" s="89" t="s">
        <v>78</v>
      </c>
      <c r="W53" s="89">
        <v>7904.64</v>
      </c>
      <c r="X53" s="89">
        <v>47769.843999999997</v>
      </c>
      <c r="Y53" s="89" t="s">
        <v>78</v>
      </c>
      <c r="Z53" s="89" t="s">
        <v>78</v>
      </c>
      <c r="AA53" s="89">
        <v>10934.64</v>
      </c>
      <c r="AB53" s="89">
        <v>41499.608</v>
      </c>
      <c r="AC53" s="89" t="s">
        <v>78</v>
      </c>
      <c r="AD53" s="89" t="s">
        <v>78</v>
      </c>
      <c r="AE53" s="89">
        <v>3016.64</v>
      </c>
      <c r="AF53" s="89">
        <v>39008.671999999999</v>
      </c>
      <c r="AG53" s="89" t="s">
        <v>78</v>
      </c>
      <c r="AH53" s="89" t="s">
        <v>78</v>
      </c>
      <c r="AI53" s="89">
        <v>3174.64</v>
      </c>
      <c r="AJ53" s="89">
        <v>21930.6</v>
      </c>
      <c r="AK53" s="301" t="s">
        <v>113</v>
      </c>
      <c r="AL53" s="139"/>
      <c r="AM53" s="46"/>
      <c r="AN53" s="139"/>
      <c r="AO53" s="139"/>
      <c r="AP53" s="139"/>
      <c r="AQ53" s="139"/>
      <c r="AR53" s="139"/>
      <c r="AS53" s="139"/>
      <c r="AT53" s="139"/>
      <c r="AU53" s="46"/>
      <c r="AV53" s="46"/>
      <c r="AW53" s="46"/>
      <c r="AX53" s="46"/>
      <c r="AY53" s="46"/>
      <c r="AZ53" s="46"/>
      <c r="BA53" s="46" t="s">
        <v>2214</v>
      </c>
      <c r="BB53" s="46" t="s">
        <v>2209</v>
      </c>
      <c r="BC53" s="100">
        <v>42004</v>
      </c>
      <c r="BD53" s="46" t="s">
        <v>2210</v>
      </c>
      <c r="BE53" s="46" t="s">
        <v>108</v>
      </c>
      <c r="BF53" s="46" t="s">
        <v>2215</v>
      </c>
      <c r="BG53" s="300" t="s">
        <v>2211</v>
      </c>
    </row>
    <row r="54" spans="1:59" ht="42" customHeight="1">
      <c r="A54" s="46">
        <v>49</v>
      </c>
      <c r="B54" s="46" t="s">
        <v>148</v>
      </c>
      <c r="C54" s="100">
        <v>42488</v>
      </c>
      <c r="D54" s="46" t="s">
        <v>2035</v>
      </c>
      <c r="E54" s="46" t="s">
        <v>66</v>
      </c>
      <c r="F54" s="46" t="s">
        <v>2217</v>
      </c>
      <c r="G54" s="46" t="s">
        <v>2209</v>
      </c>
      <c r="H54" s="100">
        <v>42004</v>
      </c>
      <c r="I54" s="46" t="s">
        <v>2210</v>
      </c>
      <c r="J54" s="46" t="s">
        <v>108</v>
      </c>
      <c r="K54" s="300" t="s">
        <v>2211</v>
      </c>
      <c r="L54" s="101" t="s">
        <v>2040</v>
      </c>
      <c r="M54" s="89" t="s">
        <v>78</v>
      </c>
      <c r="N54" s="89">
        <v>212545.1</v>
      </c>
      <c r="O54" s="89" t="s">
        <v>78</v>
      </c>
      <c r="P54" s="89" t="s">
        <v>78</v>
      </c>
      <c r="Q54" s="89" t="s">
        <v>78</v>
      </c>
      <c r="R54" s="89">
        <v>74008.5</v>
      </c>
      <c r="S54" s="89" t="s">
        <v>78</v>
      </c>
      <c r="T54" s="89" t="s">
        <v>78</v>
      </c>
      <c r="U54" s="89" t="s">
        <v>78</v>
      </c>
      <c r="V54" s="89" t="s">
        <v>2218</v>
      </c>
      <c r="W54" s="89" t="s">
        <v>78</v>
      </c>
      <c r="X54" s="89" t="s">
        <v>78</v>
      </c>
      <c r="Y54" s="89" t="s">
        <v>78</v>
      </c>
      <c r="Z54" s="89">
        <v>53720.4</v>
      </c>
      <c r="AA54" s="89" t="s">
        <v>78</v>
      </c>
      <c r="AB54" s="89" t="s">
        <v>78</v>
      </c>
      <c r="AC54" s="89" t="s">
        <v>78</v>
      </c>
      <c r="AD54" s="89" t="s">
        <v>78</v>
      </c>
      <c r="AE54" s="89" t="s">
        <v>78</v>
      </c>
      <c r="AF54" s="89" t="s">
        <v>78</v>
      </c>
      <c r="AG54" s="89" t="s">
        <v>78</v>
      </c>
      <c r="AH54" s="89" t="s">
        <v>78</v>
      </c>
      <c r="AI54" s="89" t="s">
        <v>78</v>
      </c>
      <c r="AJ54" s="89" t="s">
        <v>78</v>
      </c>
      <c r="AK54" s="301" t="s">
        <v>113</v>
      </c>
      <c r="AL54" s="139"/>
      <c r="AM54" s="46"/>
      <c r="AN54" s="139"/>
      <c r="AO54" s="139"/>
      <c r="AP54" s="139"/>
      <c r="AQ54" s="139"/>
      <c r="AR54" s="139"/>
      <c r="AS54" s="139"/>
      <c r="AT54" s="139"/>
      <c r="AU54" s="46"/>
      <c r="AV54" s="46"/>
      <c r="AW54" s="46"/>
      <c r="AX54" s="46"/>
      <c r="AY54" s="46"/>
      <c r="AZ54" s="46"/>
      <c r="BA54" s="46" t="s">
        <v>2214</v>
      </c>
      <c r="BB54" s="46" t="s">
        <v>2209</v>
      </c>
      <c r="BC54" s="100">
        <v>42004</v>
      </c>
      <c r="BD54" s="46" t="s">
        <v>2210</v>
      </c>
      <c r="BE54" s="46" t="s">
        <v>108</v>
      </c>
      <c r="BF54" s="46" t="s">
        <v>2215</v>
      </c>
      <c r="BG54" s="300" t="s">
        <v>2211</v>
      </c>
    </row>
    <row r="55" spans="1:59" ht="42" customHeight="1">
      <c r="A55" s="46">
        <v>50</v>
      </c>
      <c r="B55" s="46" t="s">
        <v>148</v>
      </c>
      <c r="C55" s="100">
        <v>42488</v>
      </c>
      <c r="D55" s="46" t="s">
        <v>2035</v>
      </c>
      <c r="E55" s="46" t="s">
        <v>66</v>
      </c>
      <c r="F55" s="46" t="s">
        <v>2219</v>
      </c>
      <c r="G55" s="46" t="s">
        <v>2209</v>
      </c>
      <c r="H55" s="100">
        <v>42004</v>
      </c>
      <c r="I55" s="46" t="s">
        <v>2210</v>
      </c>
      <c r="J55" s="46" t="s">
        <v>374</v>
      </c>
      <c r="K55" s="300" t="s">
        <v>2211</v>
      </c>
      <c r="L55" s="101" t="s">
        <v>2040</v>
      </c>
      <c r="M55" s="89" t="s">
        <v>78</v>
      </c>
      <c r="N55" s="89">
        <v>2681311.6</v>
      </c>
      <c r="O55" s="89">
        <v>23055.1</v>
      </c>
      <c r="P55" s="89" t="s">
        <v>78</v>
      </c>
      <c r="Q55" s="89" t="s">
        <v>78</v>
      </c>
      <c r="R55" s="89">
        <v>493770.6</v>
      </c>
      <c r="S55" s="89">
        <v>2837.9</v>
      </c>
      <c r="T55" s="89" t="s">
        <v>78</v>
      </c>
      <c r="U55" s="89" t="s">
        <v>78</v>
      </c>
      <c r="V55" s="89">
        <v>593770.6</v>
      </c>
      <c r="W55" s="89">
        <v>1429.2</v>
      </c>
      <c r="X55" s="89" t="s">
        <v>78</v>
      </c>
      <c r="Y55" s="89" t="s">
        <v>78</v>
      </c>
      <c r="Z55" s="89">
        <v>593770.4</v>
      </c>
      <c r="AA55" s="89">
        <v>13563.1</v>
      </c>
      <c r="AB55" s="89" t="s">
        <v>78</v>
      </c>
      <c r="AC55" s="89" t="s">
        <v>78</v>
      </c>
      <c r="AD55" s="89">
        <v>500000</v>
      </c>
      <c r="AE55" s="89">
        <v>3138.9</v>
      </c>
      <c r="AF55" s="89" t="s">
        <v>78</v>
      </c>
      <c r="AG55" s="89" t="s">
        <v>78</v>
      </c>
      <c r="AH55" s="89">
        <v>500000</v>
      </c>
      <c r="AI55" s="89">
        <v>2086</v>
      </c>
      <c r="AJ55" s="89" t="s">
        <v>78</v>
      </c>
      <c r="AK55" s="301" t="s">
        <v>113</v>
      </c>
      <c r="AL55" s="139"/>
      <c r="AM55" s="46"/>
      <c r="AN55" s="139"/>
      <c r="AO55" s="139"/>
      <c r="AP55" s="139"/>
      <c r="AQ55" s="139"/>
      <c r="AR55" s="139"/>
      <c r="AS55" s="139"/>
      <c r="AT55" s="139"/>
      <c r="AU55" s="46"/>
      <c r="AV55" s="46"/>
      <c r="AW55" s="46"/>
      <c r="AX55" s="46"/>
      <c r="AY55" s="46"/>
      <c r="AZ55" s="46"/>
      <c r="BA55" s="46" t="s">
        <v>2214</v>
      </c>
      <c r="BB55" s="46" t="s">
        <v>2209</v>
      </c>
      <c r="BC55" s="100">
        <v>42004</v>
      </c>
      <c r="BD55" s="46" t="s">
        <v>2210</v>
      </c>
      <c r="BE55" s="46" t="s">
        <v>108</v>
      </c>
      <c r="BF55" s="46" t="s">
        <v>2215</v>
      </c>
      <c r="BG55" s="300" t="s">
        <v>2211</v>
      </c>
    </row>
    <row r="56" spans="1:59" ht="42" customHeight="1">
      <c r="A56" s="46">
        <v>51</v>
      </c>
      <c r="B56" s="46" t="s">
        <v>152</v>
      </c>
      <c r="C56" s="100">
        <v>42488</v>
      </c>
      <c r="D56" s="46" t="s">
        <v>2035</v>
      </c>
      <c r="E56" s="46" t="s">
        <v>66</v>
      </c>
      <c r="F56" s="46" t="s">
        <v>2220</v>
      </c>
      <c r="G56" s="46" t="s">
        <v>2221</v>
      </c>
      <c r="H56" s="100">
        <v>41592</v>
      </c>
      <c r="I56" s="46" t="s">
        <v>2222</v>
      </c>
      <c r="J56" s="46" t="s">
        <v>2223</v>
      </c>
      <c r="K56" s="300" t="s">
        <v>2224</v>
      </c>
      <c r="L56" s="101" t="s">
        <v>2040</v>
      </c>
      <c r="M56" s="89" t="s">
        <v>78</v>
      </c>
      <c r="N56" s="89">
        <v>22407248.170000002</v>
      </c>
      <c r="O56" s="89">
        <v>1848984.65</v>
      </c>
      <c r="P56" s="89" t="s">
        <v>78</v>
      </c>
      <c r="Q56" s="89" t="s">
        <v>78</v>
      </c>
      <c r="R56" s="89">
        <v>1718367.9</v>
      </c>
      <c r="S56" s="89">
        <v>58816.5</v>
      </c>
      <c r="T56" s="89" t="s">
        <v>78</v>
      </c>
      <c r="U56" s="89" t="s">
        <v>78</v>
      </c>
      <c r="V56" s="89">
        <v>1574965.6</v>
      </c>
      <c r="W56" s="89">
        <v>84035.32</v>
      </c>
      <c r="X56" s="89" t="s">
        <v>78</v>
      </c>
      <c r="Y56" s="89" t="s">
        <v>78</v>
      </c>
      <c r="Z56" s="89">
        <v>1566456.97</v>
      </c>
      <c r="AA56" s="89">
        <v>116015.56</v>
      </c>
      <c r="AB56" s="89" t="s">
        <v>78</v>
      </c>
      <c r="AC56" s="89" t="s">
        <v>78</v>
      </c>
      <c r="AD56" s="89">
        <v>1125996.22</v>
      </c>
      <c r="AE56" s="89">
        <v>125110.69</v>
      </c>
      <c r="AF56" s="89" t="s">
        <v>78</v>
      </c>
      <c r="AG56" s="89" t="s">
        <v>78</v>
      </c>
      <c r="AH56" s="89">
        <v>1353537.38</v>
      </c>
      <c r="AI56" s="89">
        <v>150393.04</v>
      </c>
      <c r="AJ56" s="89" t="s">
        <v>78</v>
      </c>
      <c r="AK56" s="301" t="s">
        <v>113</v>
      </c>
      <c r="AL56" s="139"/>
      <c r="AM56" s="46"/>
      <c r="AN56" s="139"/>
      <c r="AO56" s="139"/>
      <c r="AP56" s="139"/>
      <c r="AQ56" s="139"/>
      <c r="AR56" s="139"/>
      <c r="AS56" s="139"/>
      <c r="AT56" s="139" t="s">
        <v>113</v>
      </c>
      <c r="AU56" s="46"/>
      <c r="AV56" s="46"/>
      <c r="AW56" s="46"/>
      <c r="AX56" s="46" t="s">
        <v>113</v>
      </c>
      <c r="AY56" s="46"/>
      <c r="AZ56" s="46"/>
      <c r="BA56" s="46" t="s">
        <v>2225</v>
      </c>
      <c r="BB56" s="46" t="s">
        <v>2221</v>
      </c>
      <c r="BC56" s="100">
        <v>41592</v>
      </c>
      <c r="BD56" s="46" t="s">
        <v>2222</v>
      </c>
      <c r="BE56" s="46" t="s">
        <v>2226</v>
      </c>
      <c r="BF56" s="46" t="s">
        <v>2227</v>
      </c>
      <c r="BG56" s="300" t="s">
        <v>2224</v>
      </c>
    </row>
    <row r="57" spans="1:59" ht="42" customHeight="1">
      <c r="A57" s="46">
        <v>52</v>
      </c>
      <c r="B57" s="46" t="s">
        <v>152</v>
      </c>
      <c r="C57" s="100">
        <v>42488</v>
      </c>
      <c r="D57" s="46" t="s">
        <v>2035</v>
      </c>
      <c r="E57" s="46" t="s">
        <v>66</v>
      </c>
      <c r="F57" s="46" t="s">
        <v>2228</v>
      </c>
      <c r="G57" s="46" t="s">
        <v>2221</v>
      </c>
      <c r="H57" s="100">
        <v>41592</v>
      </c>
      <c r="I57" s="46" t="s">
        <v>2222</v>
      </c>
      <c r="J57" s="46" t="s">
        <v>108</v>
      </c>
      <c r="K57" s="300" t="s">
        <v>2224</v>
      </c>
      <c r="L57" s="101" t="s">
        <v>2040</v>
      </c>
      <c r="M57" s="89" t="s">
        <v>2229</v>
      </c>
      <c r="N57" s="89">
        <v>1927689.82</v>
      </c>
      <c r="O57" s="89">
        <v>239594.02</v>
      </c>
      <c r="P57" s="89">
        <v>7991537.2000000002</v>
      </c>
      <c r="Q57" s="89" t="s">
        <v>78</v>
      </c>
      <c r="R57" s="89">
        <v>227935.3</v>
      </c>
      <c r="S57" s="89">
        <v>12410.53</v>
      </c>
      <c r="T57" s="89">
        <v>100000</v>
      </c>
      <c r="U57" s="89" t="s">
        <v>78</v>
      </c>
      <c r="V57" s="89" t="s">
        <v>2230</v>
      </c>
      <c r="W57" s="89">
        <v>13610.53</v>
      </c>
      <c r="X57" s="89" t="s">
        <v>78</v>
      </c>
      <c r="Y57" s="89" t="s">
        <v>78</v>
      </c>
      <c r="Z57" s="89">
        <v>242716.5</v>
      </c>
      <c r="AA57" s="89">
        <v>5481</v>
      </c>
      <c r="AB57" s="89" t="s">
        <v>78</v>
      </c>
      <c r="AC57" s="89" t="s">
        <v>78</v>
      </c>
      <c r="AD57" s="89">
        <v>162271.63</v>
      </c>
      <c r="AE57" s="89">
        <v>5722.16</v>
      </c>
      <c r="AF57" s="89" t="s">
        <v>78</v>
      </c>
      <c r="AG57" s="89" t="s">
        <v>78</v>
      </c>
      <c r="AH57" s="89">
        <v>169411.59</v>
      </c>
      <c r="AI57" s="89">
        <v>5973.94</v>
      </c>
      <c r="AJ57" s="89" t="s">
        <v>78</v>
      </c>
      <c r="AK57" s="301" t="s">
        <v>113</v>
      </c>
      <c r="AL57" s="139"/>
      <c r="AM57" s="46"/>
      <c r="AN57" s="139"/>
      <c r="AO57" s="139"/>
      <c r="AP57" s="139"/>
      <c r="AQ57" s="139" t="s">
        <v>113</v>
      </c>
      <c r="AR57" s="139"/>
      <c r="AS57" s="139" t="s">
        <v>113</v>
      </c>
      <c r="AT57" s="139"/>
      <c r="AU57" s="46"/>
      <c r="AV57" s="46"/>
      <c r="AW57" s="46"/>
      <c r="AX57" s="46"/>
      <c r="AY57" s="46"/>
      <c r="AZ57" s="46" t="s">
        <v>113</v>
      </c>
      <c r="BA57" s="46" t="s">
        <v>2225</v>
      </c>
      <c r="BB57" s="46" t="s">
        <v>2221</v>
      </c>
      <c r="BC57" s="100">
        <v>41592</v>
      </c>
      <c r="BD57" s="46" t="s">
        <v>2222</v>
      </c>
      <c r="BE57" s="46" t="s">
        <v>2226</v>
      </c>
      <c r="BF57" s="46" t="s">
        <v>2227</v>
      </c>
      <c r="BG57" s="300" t="s">
        <v>2224</v>
      </c>
    </row>
    <row r="58" spans="1:59" ht="42" customHeight="1">
      <c r="A58" s="46">
        <v>53</v>
      </c>
      <c r="B58" s="46" t="s">
        <v>152</v>
      </c>
      <c r="C58" s="100">
        <v>42488</v>
      </c>
      <c r="D58" s="46" t="s">
        <v>2035</v>
      </c>
      <c r="E58" s="46" t="s">
        <v>66</v>
      </c>
      <c r="F58" s="46" t="s">
        <v>2231</v>
      </c>
      <c r="G58" s="46" t="s">
        <v>2221</v>
      </c>
      <c r="H58" s="100">
        <v>41592</v>
      </c>
      <c r="I58" s="46" t="s">
        <v>2222</v>
      </c>
      <c r="J58" s="46" t="s">
        <v>117</v>
      </c>
      <c r="K58" s="300" t="s">
        <v>2224</v>
      </c>
      <c r="L58" s="101" t="s">
        <v>2040</v>
      </c>
      <c r="M58" s="89" t="s">
        <v>78</v>
      </c>
      <c r="N58" s="89">
        <v>3899116.87</v>
      </c>
      <c r="O58" s="89" t="s">
        <v>2232</v>
      </c>
      <c r="P58" s="89" t="s">
        <v>78</v>
      </c>
      <c r="Q58" s="89" t="s">
        <v>78</v>
      </c>
      <c r="R58" s="89">
        <v>756812.6</v>
      </c>
      <c r="S58" s="89" t="s">
        <v>2233</v>
      </c>
      <c r="T58" s="89" t="s">
        <v>78</v>
      </c>
      <c r="U58" s="89" t="s">
        <v>78</v>
      </c>
      <c r="V58" s="89" t="s">
        <v>2234</v>
      </c>
      <c r="W58" s="89">
        <v>38000</v>
      </c>
      <c r="X58" s="89" t="s">
        <v>78</v>
      </c>
      <c r="Y58" s="89" t="s">
        <v>78</v>
      </c>
      <c r="Z58" s="89">
        <v>909340.1</v>
      </c>
      <c r="AA58" s="89">
        <v>38000</v>
      </c>
      <c r="AB58" s="89" t="s">
        <v>78</v>
      </c>
      <c r="AC58" s="89" t="s">
        <v>78</v>
      </c>
      <c r="AD58" s="89" t="s">
        <v>78</v>
      </c>
      <c r="AE58" s="89" t="s">
        <v>78</v>
      </c>
      <c r="AF58" s="89" t="s">
        <v>78</v>
      </c>
      <c r="AG58" s="89" t="s">
        <v>78</v>
      </c>
      <c r="AH58" s="89" t="s">
        <v>78</v>
      </c>
      <c r="AI58" s="89" t="s">
        <v>78</v>
      </c>
      <c r="AJ58" s="89" t="s">
        <v>78</v>
      </c>
      <c r="AK58" s="301" t="s">
        <v>113</v>
      </c>
      <c r="AL58" s="139"/>
      <c r="AM58" s="46"/>
      <c r="AN58" s="139"/>
      <c r="AO58" s="139" t="s">
        <v>113</v>
      </c>
      <c r="AP58" s="139"/>
      <c r="AQ58" s="139"/>
      <c r="AR58" s="139"/>
      <c r="AS58" s="139"/>
      <c r="AT58" s="139"/>
      <c r="AU58" s="46"/>
      <c r="AV58" s="46"/>
      <c r="AW58" s="46"/>
      <c r="AX58" s="46"/>
      <c r="AY58" s="46"/>
      <c r="AZ58" s="46"/>
      <c r="BA58" s="46" t="s">
        <v>2225</v>
      </c>
      <c r="BB58" s="46" t="s">
        <v>2221</v>
      </c>
      <c r="BC58" s="100">
        <v>41592</v>
      </c>
      <c r="BD58" s="46" t="s">
        <v>2222</v>
      </c>
      <c r="BE58" s="46" t="s">
        <v>2226</v>
      </c>
      <c r="BF58" s="46" t="s">
        <v>2227</v>
      </c>
      <c r="BG58" s="300" t="s">
        <v>2224</v>
      </c>
    </row>
    <row r="59" spans="1:59" ht="42" customHeight="1">
      <c r="A59" s="46">
        <v>54</v>
      </c>
      <c r="B59" s="46" t="s">
        <v>152</v>
      </c>
      <c r="C59" s="100">
        <v>42488</v>
      </c>
      <c r="D59" s="46" t="s">
        <v>2035</v>
      </c>
      <c r="E59" s="46" t="s">
        <v>66</v>
      </c>
      <c r="F59" s="46" t="s">
        <v>2235</v>
      </c>
      <c r="G59" s="46" t="s">
        <v>2221</v>
      </c>
      <c r="H59" s="100">
        <v>41592</v>
      </c>
      <c r="I59" s="46" t="s">
        <v>2222</v>
      </c>
      <c r="J59" s="46" t="s">
        <v>117</v>
      </c>
      <c r="K59" s="300" t="s">
        <v>2224</v>
      </c>
      <c r="L59" s="101" t="s">
        <v>2040</v>
      </c>
      <c r="M59" s="89" t="s">
        <v>78</v>
      </c>
      <c r="N59" s="89">
        <v>4524810.5999999996</v>
      </c>
      <c r="O59" s="89" t="s">
        <v>2236</v>
      </c>
      <c r="P59" s="89">
        <v>30000</v>
      </c>
      <c r="Q59" s="89" t="s">
        <v>78</v>
      </c>
      <c r="R59" s="89" t="s">
        <v>2237</v>
      </c>
      <c r="S59" s="89" t="s">
        <v>2238</v>
      </c>
      <c r="T59" s="89" t="s">
        <v>78</v>
      </c>
      <c r="U59" s="89" t="s">
        <v>78</v>
      </c>
      <c r="V59" s="89">
        <v>883997.48</v>
      </c>
      <c r="W59" s="89">
        <v>67960.53</v>
      </c>
      <c r="X59" s="89" t="s">
        <v>78</v>
      </c>
      <c r="Y59" s="89" t="s">
        <v>78</v>
      </c>
      <c r="Z59" s="89">
        <v>1144089.3899999999</v>
      </c>
      <c r="AA59" s="89">
        <v>126304.98</v>
      </c>
      <c r="AB59" s="89" t="s">
        <v>78</v>
      </c>
      <c r="AC59" s="89" t="s">
        <v>78</v>
      </c>
      <c r="AD59" s="89" t="s">
        <v>78</v>
      </c>
      <c r="AE59" s="89" t="s">
        <v>78</v>
      </c>
      <c r="AF59" s="89" t="s">
        <v>78</v>
      </c>
      <c r="AG59" s="89" t="s">
        <v>78</v>
      </c>
      <c r="AH59" s="89" t="s">
        <v>78</v>
      </c>
      <c r="AI59" s="89" t="s">
        <v>78</v>
      </c>
      <c r="AJ59" s="89" t="s">
        <v>78</v>
      </c>
      <c r="AK59" s="301" t="s">
        <v>113</v>
      </c>
      <c r="AL59" s="139" t="s">
        <v>113</v>
      </c>
      <c r="AM59" s="46" t="s">
        <v>113</v>
      </c>
      <c r="AN59" s="139"/>
      <c r="AO59" s="139"/>
      <c r="AP59" s="139"/>
      <c r="AQ59" s="139"/>
      <c r="AR59" s="139"/>
      <c r="AS59" s="139"/>
      <c r="AT59" s="139"/>
      <c r="AU59" s="46"/>
      <c r="AV59" s="46"/>
      <c r="AW59" s="46"/>
      <c r="AX59" s="46" t="s">
        <v>113</v>
      </c>
      <c r="AY59" s="46"/>
      <c r="AZ59" s="46"/>
      <c r="BA59" s="46" t="s">
        <v>2225</v>
      </c>
      <c r="BB59" s="46" t="s">
        <v>2221</v>
      </c>
      <c r="BC59" s="100">
        <v>41592</v>
      </c>
      <c r="BD59" s="46" t="s">
        <v>2222</v>
      </c>
      <c r="BE59" s="46" t="s">
        <v>2226</v>
      </c>
      <c r="BF59" s="46" t="s">
        <v>2227</v>
      </c>
      <c r="BG59" s="300" t="s">
        <v>2224</v>
      </c>
    </row>
    <row r="60" spans="1:59" ht="42" customHeight="1">
      <c r="A60" s="46">
        <v>55</v>
      </c>
      <c r="B60" s="46" t="s">
        <v>157</v>
      </c>
      <c r="C60" s="100">
        <v>42488</v>
      </c>
      <c r="D60" s="46" t="s">
        <v>2035</v>
      </c>
      <c r="E60" s="46" t="s">
        <v>66</v>
      </c>
      <c r="F60" s="46" t="s">
        <v>2239</v>
      </c>
      <c r="G60" s="46" t="s">
        <v>2240</v>
      </c>
      <c r="H60" s="100">
        <v>41621</v>
      </c>
      <c r="I60" s="46" t="s">
        <v>2241</v>
      </c>
      <c r="J60" s="46" t="s">
        <v>108</v>
      </c>
      <c r="K60" s="300" t="s">
        <v>2242</v>
      </c>
      <c r="L60" s="101" t="s">
        <v>2040</v>
      </c>
      <c r="M60" s="89" t="s">
        <v>78</v>
      </c>
      <c r="N60" s="89" t="s">
        <v>2243</v>
      </c>
      <c r="O60" s="89" t="s">
        <v>78</v>
      </c>
      <c r="P60" s="89" t="s">
        <v>78</v>
      </c>
      <c r="Q60" s="89" t="s">
        <v>78</v>
      </c>
      <c r="R60" s="89">
        <v>353845.9</v>
      </c>
      <c r="S60" s="89" t="s">
        <v>78</v>
      </c>
      <c r="T60" s="89" t="s">
        <v>78</v>
      </c>
      <c r="U60" s="89" t="s">
        <v>78</v>
      </c>
      <c r="V60" s="89">
        <v>312434.7</v>
      </c>
      <c r="W60" s="89" t="s">
        <v>78</v>
      </c>
      <c r="X60" s="89" t="s">
        <v>78</v>
      </c>
      <c r="Y60" s="89" t="s">
        <v>78</v>
      </c>
      <c r="Z60" s="89">
        <v>425084.7</v>
      </c>
      <c r="AA60" s="89" t="s">
        <v>78</v>
      </c>
      <c r="AB60" s="89" t="s">
        <v>78</v>
      </c>
      <c r="AC60" s="89" t="s">
        <v>78</v>
      </c>
      <c r="AD60" s="89" t="s">
        <v>2244</v>
      </c>
      <c r="AE60" s="89" t="s">
        <v>78</v>
      </c>
      <c r="AF60" s="89" t="s">
        <v>78</v>
      </c>
      <c r="AG60" s="89" t="s">
        <v>78</v>
      </c>
      <c r="AH60" s="89">
        <v>520686.7</v>
      </c>
      <c r="AI60" s="89" t="s">
        <v>78</v>
      </c>
      <c r="AJ60" s="89" t="s">
        <v>78</v>
      </c>
      <c r="AK60" s="301" t="s">
        <v>113</v>
      </c>
      <c r="AL60" s="139" t="s">
        <v>113</v>
      </c>
      <c r="AM60" s="46" t="s">
        <v>113</v>
      </c>
      <c r="AN60" s="139"/>
      <c r="AO60" s="139"/>
      <c r="AP60" s="139" t="s">
        <v>113</v>
      </c>
      <c r="AQ60" s="139"/>
      <c r="AR60" s="139"/>
      <c r="AS60" s="139"/>
      <c r="AT60" s="139"/>
      <c r="AU60" s="46"/>
      <c r="AV60" s="46"/>
      <c r="AW60" s="46"/>
      <c r="AX60" s="46" t="s">
        <v>113</v>
      </c>
      <c r="AY60" s="46" t="s">
        <v>113</v>
      </c>
      <c r="AZ60" s="46"/>
      <c r="BA60" s="46" t="s">
        <v>2245</v>
      </c>
      <c r="BB60" s="46" t="s">
        <v>2240</v>
      </c>
      <c r="BC60" s="100">
        <v>41621</v>
      </c>
      <c r="BD60" s="46" t="s">
        <v>2241</v>
      </c>
      <c r="BE60" s="46" t="s">
        <v>108</v>
      </c>
      <c r="BF60" s="46" t="s">
        <v>2246</v>
      </c>
      <c r="BG60" s="300" t="s">
        <v>2242</v>
      </c>
    </row>
    <row r="61" spans="1:59" ht="42" customHeight="1">
      <c r="A61" s="46">
        <v>56</v>
      </c>
      <c r="B61" s="46" t="s">
        <v>155</v>
      </c>
      <c r="C61" s="100">
        <v>42488</v>
      </c>
      <c r="D61" s="46" t="s">
        <v>2035</v>
      </c>
      <c r="E61" s="46" t="s">
        <v>66</v>
      </c>
      <c r="F61" s="46" t="s">
        <v>2247</v>
      </c>
      <c r="G61" s="46" t="s">
        <v>2248</v>
      </c>
      <c r="H61" s="100">
        <v>41759</v>
      </c>
      <c r="I61" s="46" t="s">
        <v>2249</v>
      </c>
      <c r="J61" s="46" t="s">
        <v>56</v>
      </c>
      <c r="K61" s="300" t="s">
        <v>2250</v>
      </c>
      <c r="L61" s="101" t="s">
        <v>2040</v>
      </c>
      <c r="M61" s="89" t="s">
        <v>78</v>
      </c>
      <c r="N61" s="89">
        <v>621559.79999999993</v>
      </c>
      <c r="O61" s="89" t="s">
        <v>78</v>
      </c>
      <c r="P61" s="89">
        <v>13662619.1</v>
      </c>
      <c r="Q61" s="89" t="s">
        <v>78</v>
      </c>
      <c r="R61" s="89">
        <v>139108.29999999999</v>
      </c>
      <c r="S61" s="89" t="s">
        <v>78</v>
      </c>
      <c r="T61" s="89">
        <v>1435709.9</v>
      </c>
      <c r="U61" s="89" t="s">
        <v>78</v>
      </c>
      <c r="V61" s="89">
        <v>144439.9</v>
      </c>
      <c r="W61" s="89" t="s">
        <v>78</v>
      </c>
      <c r="X61" s="89">
        <v>2782809.2</v>
      </c>
      <c r="Y61" s="89" t="s">
        <v>78</v>
      </c>
      <c r="Z61" s="89">
        <v>175139.9</v>
      </c>
      <c r="AA61" s="89" t="s">
        <v>78</v>
      </c>
      <c r="AB61" s="89">
        <v>3526401</v>
      </c>
      <c r="AC61" s="89" t="s">
        <v>78</v>
      </c>
      <c r="AD61" s="89">
        <v>176995.20000000001</v>
      </c>
      <c r="AE61" s="89" t="s">
        <v>78</v>
      </c>
      <c r="AF61" s="89">
        <v>4246315</v>
      </c>
      <c r="AG61" s="89" t="s">
        <v>78</v>
      </c>
      <c r="AH61" s="89">
        <v>178887.6</v>
      </c>
      <c r="AI61" s="89" t="s">
        <v>78</v>
      </c>
      <c r="AJ61" s="89" t="s">
        <v>78</v>
      </c>
      <c r="AK61" s="301" t="s">
        <v>113</v>
      </c>
      <c r="AL61" s="139" t="s">
        <v>113</v>
      </c>
      <c r="AM61" s="46" t="s">
        <v>113</v>
      </c>
      <c r="AN61" s="139"/>
      <c r="AO61" s="139"/>
      <c r="AP61" s="139"/>
      <c r="AQ61" s="139"/>
      <c r="AR61" s="139"/>
      <c r="AS61" s="139"/>
      <c r="AT61" s="139"/>
      <c r="AU61" s="46"/>
      <c r="AV61" s="46"/>
      <c r="AW61" s="46"/>
      <c r="AX61" s="46"/>
      <c r="AY61" s="46"/>
      <c r="AZ61" s="46"/>
      <c r="BA61" s="46" t="s">
        <v>2251</v>
      </c>
      <c r="BB61" s="46" t="s">
        <v>2248</v>
      </c>
      <c r="BC61" s="100">
        <v>41759</v>
      </c>
      <c r="BD61" s="46" t="s">
        <v>2249</v>
      </c>
      <c r="BE61" s="46" t="s">
        <v>56</v>
      </c>
      <c r="BF61" s="46" t="s">
        <v>2252</v>
      </c>
      <c r="BG61" s="300" t="s">
        <v>2250</v>
      </c>
    </row>
    <row r="62" spans="1:59" ht="42" customHeight="1">
      <c r="A62" s="46">
        <v>57</v>
      </c>
      <c r="B62" s="46" t="s">
        <v>154</v>
      </c>
      <c r="C62" s="100">
        <v>42488</v>
      </c>
      <c r="D62" s="46" t="s">
        <v>2035</v>
      </c>
      <c r="E62" s="46" t="s">
        <v>66</v>
      </c>
      <c r="F62" s="46" t="s">
        <v>2117</v>
      </c>
      <c r="G62" s="46" t="s">
        <v>2253</v>
      </c>
      <c r="H62" s="100">
        <v>42362</v>
      </c>
      <c r="I62" s="46" t="s">
        <v>2254</v>
      </c>
      <c r="J62" s="46" t="s">
        <v>125</v>
      </c>
      <c r="K62" s="300" t="s">
        <v>2255</v>
      </c>
      <c r="L62" s="101" t="s">
        <v>2040</v>
      </c>
      <c r="M62" s="89" t="s">
        <v>78</v>
      </c>
      <c r="N62" s="89">
        <v>1724207.22</v>
      </c>
      <c r="O62" s="89">
        <v>44549.88</v>
      </c>
      <c r="P62" s="89">
        <v>30889661.07</v>
      </c>
      <c r="Q62" s="89" t="s">
        <v>78</v>
      </c>
      <c r="R62" s="89">
        <v>557314.59</v>
      </c>
      <c r="S62" s="89">
        <v>37439.589999999997</v>
      </c>
      <c r="T62" s="89">
        <v>4140066.93</v>
      </c>
      <c r="U62" s="89" t="s">
        <v>78</v>
      </c>
      <c r="V62" s="89" t="s">
        <v>2256</v>
      </c>
      <c r="W62" s="89">
        <v>7110.29</v>
      </c>
      <c r="X62" s="89">
        <v>4418381.2</v>
      </c>
      <c r="Y62" s="89" t="s">
        <v>78</v>
      </c>
      <c r="Z62" s="89">
        <v>222982.89</v>
      </c>
      <c r="AA62" s="89" t="s">
        <v>78</v>
      </c>
      <c r="AB62" s="89">
        <v>4560944.3499999996</v>
      </c>
      <c r="AC62" s="89" t="s">
        <v>78</v>
      </c>
      <c r="AD62" s="89">
        <v>222982.89</v>
      </c>
      <c r="AE62" s="89" t="s">
        <v>78</v>
      </c>
      <c r="AF62" s="89">
        <v>5408540.3600000003</v>
      </c>
      <c r="AG62" s="89" t="s">
        <v>78</v>
      </c>
      <c r="AH62" s="89">
        <v>222982.89</v>
      </c>
      <c r="AI62" s="89" t="s">
        <v>78</v>
      </c>
      <c r="AJ62" s="89">
        <v>5909394.3899999997</v>
      </c>
      <c r="AK62" s="301" t="s">
        <v>113</v>
      </c>
      <c r="AL62" s="139"/>
      <c r="AM62" s="46"/>
      <c r="AN62" s="139"/>
      <c r="AO62" s="139"/>
      <c r="AP62" s="139"/>
      <c r="AQ62" s="139"/>
      <c r="AR62" s="139"/>
      <c r="AS62" s="139" t="s">
        <v>113</v>
      </c>
      <c r="AT62" s="139"/>
      <c r="AU62" s="46"/>
      <c r="AV62" s="46" t="s">
        <v>113</v>
      </c>
      <c r="AW62" s="46" t="s">
        <v>113</v>
      </c>
      <c r="AX62" s="46"/>
      <c r="AY62" s="46"/>
      <c r="AZ62" s="46"/>
      <c r="BA62" s="46" t="s">
        <v>2257</v>
      </c>
      <c r="BB62" s="46" t="s">
        <v>2253</v>
      </c>
      <c r="BC62" s="100">
        <v>42362</v>
      </c>
      <c r="BD62" s="46" t="s">
        <v>2254</v>
      </c>
      <c r="BE62" s="46" t="s">
        <v>125</v>
      </c>
      <c r="BF62" s="46" t="s">
        <v>2258</v>
      </c>
      <c r="BG62" s="300" t="s">
        <v>2255</v>
      </c>
    </row>
    <row r="63" spans="1:59" ht="42" customHeight="1">
      <c r="A63" s="46">
        <v>58</v>
      </c>
      <c r="B63" s="46" t="s">
        <v>153</v>
      </c>
      <c r="C63" s="100">
        <v>42488</v>
      </c>
      <c r="D63" s="46" t="s">
        <v>2035</v>
      </c>
      <c r="E63" s="46" t="s">
        <v>66</v>
      </c>
      <c r="F63" s="46" t="s">
        <v>2259</v>
      </c>
      <c r="G63" s="46" t="s">
        <v>2260</v>
      </c>
      <c r="H63" s="100">
        <v>41982</v>
      </c>
      <c r="I63" s="46" t="s">
        <v>2261</v>
      </c>
      <c r="J63" s="46" t="s">
        <v>56</v>
      </c>
      <c r="K63" s="300" t="s">
        <v>2262</v>
      </c>
      <c r="L63" s="101" t="s">
        <v>2040</v>
      </c>
      <c r="M63" s="89" t="s">
        <v>78</v>
      </c>
      <c r="N63" s="89">
        <v>250755</v>
      </c>
      <c r="O63" s="89">
        <v>69466.600000000006</v>
      </c>
      <c r="P63" s="89">
        <v>322.5</v>
      </c>
      <c r="Q63" s="89" t="s">
        <v>78</v>
      </c>
      <c r="R63" s="89" t="s">
        <v>78</v>
      </c>
      <c r="S63" s="89" t="s">
        <v>78</v>
      </c>
      <c r="T63" s="89" t="s">
        <v>78</v>
      </c>
      <c r="U63" s="89" t="s">
        <v>78</v>
      </c>
      <c r="V63" s="89" t="s">
        <v>78</v>
      </c>
      <c r="W63" s="89" t="s">
        <v>78</v>
      </c>
      <c r="X63" s="89" t="s">
        <v>78</v>
      </c>
      <c r="Y63" s="89" t="s">
        <v>78</v>
      </c>
      <c r="Z63" s="89" t="s">
        <v>78</v>
      </c>
      <c r="AA63" s="89" t="s">
        <v>78</v>
      </c>
      <c r="AB63" s="89" t="s">
        <v>78</v>
      </c>
      <c r="AC63" s="89" t="s">
        <v>78</v>
      </c>
      <c r="AD63" s="89" t="s">
        <v>78</v>
      </c>
      <c r="AE63" s="89" t="s">
        <v>78</v>
      </c>
      <c r="AF63" s="89" t="s">
        <v>78</v>
      </c>
      <c r="AG63" s="89" t="s">
        <v>78</v>
      </c>
      <c r="AH63" s="89" t="s">
        <v>78</v>
      </c>
      <c r="AI63" s="89" t="s">
        <v>78</v>
      </c>
      <c r="AJ63" s="89" t="s">
        <v>78</v>
      </c>
      <c r="AK63" s="301" t="s">
        <v>113</v>
      </c>
      <c r="AL63" s="139" t="s">
        <v>113</v>
      </c>
      <c r="AM63" s="46" t="s">
        <v>113</v>
      </c>
      <c r="AN63" s="139"/>
      <c r="AO63" s="139"/>
      <c r="AP63" s="139"/>
      <c r="AQ63" s="139"/>
      <c r="AR63" s="139"/>
      <c r="AS63" s="139" t="s">
        <v>113</v>
      </c>
      <c r="AT63" s="139"/>
      <c r="AU63" s="46"/>
      <c r="AV63" s="46"/>
      <c r="AW63" s="46"/>
      <c r="AX63" s="46"/>
      <c r="AY63" s="46"/>
      <c r="AZ63" s="46"/>
      <c r="BA63" s="46" t="s">
        <v>2263</v>
      </c>
      <c r="BB63" s="46" t="s">
        <v>2260</v>
      </c>
      <c r="BC63" s="100">
        <v>41982</v>
      </c>
      <c r="BD63" s="46" t="s">
        <v>2261</v>
      </c>
      <c r="BE63" s="46" t="s">
        <v>56</v>
      </c>
      <c r="BF63" s="46" t="s">
        <v>2264</v>
      </c>
      <c r="BG63" s="300" t="s">
        <v>2262</v>
      </c>
    </row>
    <row r="64" spans="1:59" ht="42" customHeight="1">
      <c r="A64" s="46">
        <v>59</v>
      </c>
      <c r="B64" s="46" t="s">
        <v>153</v>
      </c>
      <c r="C64" s="100">
        <v>42488</v>
      </c>
      <c r="D64" s="46" t="s">
        <v>2035</v>
      </c>
      <c r="E64" s="46" t="s">
        <v>66</v>
      </c>
      <c r="F64" s="46" t="s">
        <v>2265</v>
      </c>
      <c r="G64" s="46" t="s">
        <v>2260</v>
      </c>
      <c r="H64" s="100">
        <v>41982</v>
      </c>
      <c r="I64" s="46" t="s">
        <v>2261</v>
      </c>
      <c r="J64" s="46" t="s">
        <v>56</v>
      </c>
      <c r="K64" s="300" t="s">
        <v>2262</v>
      </c>
      <c r="L64" s="101" t="s">
        <v>2040</v>
      </c>
      <c r="M64" s="89" t="s">
        <v>78</v>
      </c>
      <c r="N64" s="89" t="s">
        <v>78</v>
      </c>
      <c r="O64" s="89" t="s">
        <v>78</v>
      </c>
      <c r="P64" s="89">
        <v>78000</v>
      </c>
      <c r="Q64" s="89" t="s">
        <v>78</v>
      </c>
      <c r="R64" s="89" t="s">
        <v>78</v>
      </c>
      <c r="S64" s="89" t="s">
        <v>78</v>
      </c>
      <c r="T64" s="89">
        <v>500</v>
      </c>
      <c r="U64" s="89" t="s">
        <v>78</v>
      </c>
      <c r="V64" s="89" t="s">
        <v>78</v>
      </c>
      <c r="W64" s="89" t="s">
        <v>78</v>
      </c>
      <c r="X64" s="89">
        <v>500</v>
      </c>
      <c r="Y64" s="89" t="s">
        <v>78</v>
      </c>
      <c r="Z64" s="89" t="s">
        <v>78</v>
      </c>
      <c r="AA64" s="89" t="s">
        <v>78</v>
      </c>
      <c r="AB64" s="89">
        <v>500</v>
      </c>
      <c r="AC64" s="89" t="s">
        <v>78</v>
      </c>
      <c r="AD64" s="89" t="s">
        <v>78</v>
      </c>
      <c r="AE64" s="89" t="s">
        <v>78</v>
      </c>
      <c r="AF64" s="89">
        <v>500</v>
      </c>
      <c r="AG64" s="89" t="s">
        <v>78</v>
      </c>
      <c r="AH64" s="89" t="s">
        <v>78</v>
      </c>
      <c r="AI64" s="89" t="s">
        <v>78</v>
      </c>
      <c r="AJ64" s="89">
        <v>500</v>
      </c>
      <c r="AK64" s="301" t="s">
        <v>113</v>
      </c>
      <c r="AL64" s="139"/>
      <c r="AM64" s="46"/>
      <c r="AN64" s="139"/>
      <c r="AO64" s="139"/>
      <c r="AP64" s="139"/>
      <c r="AQ64" s="139"/>
      <c r="AR64" s="139"/>
      <c r="AS64" s="139"/>
      <c r="AT64" s="139"/>
      <c r="AU64" s="46"/>
      <c r="AV64" s="46"/>
      <c r="AW64" s="46"/>
      <c r="AX64" s="46"/>
      <c r="AY64" s="46"/>
      <c r="AZ64" s="46"/>
      <c r="BA64" s="46" t="s">
        <v>2263</v>
      </c>
      <c r="BB64" s="46" t="s">
        <v>2260</v>
      </c>
      <c r="BC64" s="100">
        <v>41982</v>
      </c>
      <c r="BD64" s="46" t="s">
        <v>2261</v>
      </c>
      <c r="BE64" s="46" t="s">
        <v>56</v>
      </c>
      <c r="BF64" s="46" t="s">
        <v>2264</v>
      </c>
      <c r="BG64" s="300" t="s">
        <v>2262</v>
      </c>
    </row>
    <row r="65" spans="1:59" ht="42" customHeight="1">
      <c r="A65" s="46">
        <v>60</v>
      </c>
      <c r="B65" s="46" t="s">
        <v>159</v>
      </c>
      <c r="C65" s="100">
        <v>42488</v>
      </c>
      <c r="D65" s="46" t="s">
        <v>2035</v>
      </c>
      <c r="E65" s="46" t="s">
        <v>66</v>
      </c>
      <c r="F65" s="46" t="s">
        <v>2266</v>
      </c>
      <c r="G65" s="46" t="s">
        <v>2267</v>
      </c>
      <c r="H65" s="100">
        <v>41813</v>
      </c>
      <c r="I65" s="46" t="s">
        <v>2268</v>
      </c>
      <c r="J65" s="46" t="s">
        <v>2269</v>
      </c>
      <c r="K65" s="300" t="s">
        <v>2270</v>
      </c>
      <c r="L65" s="101" t="s">
        <v>2040</v>
      </c>
      <c r="M65" s="89" t="s">
        <v>78</v>
      </c>
      <c r="N65" s="89">
        <v>911000.41799999995</v>
      </c>
      <c r="O65" s="89" t="s">
        <v>78</v>
      </c>
      <c r="P65" s="89" t="s">
        <v>78</v>
      </c>
      <c r="Q65" s="89" t="s">
        <v>78</v>
      </c>
      <c r="R65" s="89">
        <v>166161.75</v>
      </c>
      <c r="S65" s="89" t="s">
        <v>78</v>
      </c>
      <c r="T65" s="89" t="s">
        <v>78</v>
      </c>
      <c r="U65" s="89" t="s">
        <v>78</v>
      </c>
      <c r="V65" s="89">
        <v>166118.663</v>
      </c>
      <c r="W65" s="89" t="s">
        <v>78</v>
      </c>
      <c r="X65" s="89" t="s">
        <v>78</v>
      </c>
      <c r="Y65" s="89" t="s">
        <v>78</v>
      </c>
      <c r="Z65" s="89" t="s">
        <v>78</v>
      </c>
      <c r="AA65" s="89" t="s">
        <v>78</v>
      </c>
      <c r="AB65" s="89" t="s">
        <v>78</v>
      </c>
      <c r="AC65" s="89" t="s">
        <v>78</v>
      </c>
      <c r="AD65" s="89" t="s">
        <v>78</v>
      </c>
      <c r="AE65" s="89" t="s">
        <v>78</v>
      </c>
      <c r="AF65" s="89" t="s">
        <v>78</v>
      </c>
      <c r="AG65" s="89" t="s">
        <v>78</v>
      </c>
      <c r="AH65" s="89" t="s">
        <v>78</v>
      </c>
      <c r="AI65" s="89" t="s">
        <v>78</v>
      </c>
      <c r="AJ65" s="89" t="s">
        <v>78</v>
      </c>
      <c r="AK65" s="301" t="s">
        <v>113</v>
      </c>
      <c r="AL65" s="139"/>
      <c r="AM65" s="46"/>
      <c r="AN65" s="139"/>
      <c r="AO65" s="139"/>
      <c r="AP65" s="139"/>
      <c r="AQ65" s="139"/>
      <c r="AR65" s="139"/>
      <c r="AS65" s="139"/>
      <c r="AT65" s="139"/>
      <c r="AU65" s="46" t="s">
        <v>113</v>
      </c>
      <c r="AV65" s="46"/>
      <c r="AW65" s="46"/>
      <c r="AX65" s="46"/>
      <c r="AY65" s="46"/>
      <c r="AZ65" s="46"/>
      <c r="BA65" s="46" t="s">
        <v>2271</v>
      </c>
      <c r="BB65" s="46" t="s">
        <v>2267</v>
      </c>
      <c r="BC65" s="100">
        <v>41813</v>
      </c>
      <c r="BD65" s="46" t="s">
        <v>2268</v>
      </c>
      <c r="BE65" s="46" t="s">
        <v>108</v>
      </c>
      <c r="BF65" s="46" t="s">
        <v>2272</v>
      </c>
      <c r="BG65" s="300" t="s">
        <v>2270</v>
      </c>
    </row>
    <row r="66" spans="1:59" ht="42" customHeight="1">
      <c r="A66" s="46">
        <v>61</v>
      </c>
      <c r="B66" s="46" t="s">
        <v>159</v>
      </c>
      <c r="C66" s="100">
        <v>42488</v>
      </c>
      <c r="D66" s="46" t="s">
        <v>2035</v>
      </c>
      <c r="E66" s="46" t="s">
        <v>66</v>
      </c>
      <c r="F66" s="46" t="s">
        <v>2273</v>
      </c>
      <c r="G66" s="46" t="s">
        <v>2267</v>
      </c>
      <c r="H66" s="100">
        <v>41813</v>
      </c>
      <c r="I66" s="46" t="s">
        <v>2268</v>
      </c>
      <c r="J66" s="46" t="s">
        <v>2274</v>
      </c>
      <c r="K66" s="300" t="s">
        <v>2270</v>
      </c>
      <c r="L66" s="101" t="s">
        <v>2040</v>
      </c>
      <c r="M66" s="89">
        <v>53611.631000000001</v>
      </c>
      <c r="N66" s="89">
        <v>316718.08600000001</v>
      </c>
      <c r="O66" s="89" t="s">
        <v>78</v>
      </c>
      <c r="P66" s="89" t="s">
        <v>78</v>
      </c>
      <c r="Q66" s="89" t="s">
        <v>78</v>
      </c>
      <c r="R66" s="89">
        <v>62603.1</v>
      </c>
      <c r="S66" s="89" t="s">
        <v>78</v>
      </c>
      <c r="T66" s="89" t="s">
        <v>78</v>
      </c>
      <c r="U66" s="89" t="s">
        <v>78</v>
      </c>
      <c r="V66" s="89">
        <v>62603.1</v>
      </c>
      <c r="W66" s="89" t="s">
        <v>78</v>
      </c>
      <c r="X66" s="89" t="s">
        <v>78</v>
      </c>
      <c r="Y66" s="89" t="s">
        <v>78</v>
      </c>
      <c r="Z66" s="89" t="s">
        <v>78</v>
      </c>
      <c r="AA66" s="89" t="s">
        <v>78</v>
      </c>
      <c r="AB66" s="89" t="s">
        <v>78</v>
      </c>
      <c r="AC66" s="89" t="s">
        <v>78</v>
      </c>
      <c r="AD66" s="89" t="s">
        <v>78</v>
      </c>
      <c r="AE66" s="89" t="s">
        <v>78</v>
      </c>
      <c r="AF66" s="89" t="s">
        <v>78</v>
      </c>
      <c r="AG66" s="89" t="s">
        <v>78</v>
      </c>
      <c r="AH66" s="89" t="s">
        <v>78</v>
      </c>
      <c r="AI66" s="89" t="s">
        <v>78</v>
      </c>
      <c r="AJ66" s="89" t="s">
        <v>78</v>
      </c>
      <c r="AK66" s="301" t="s">
        <v>113</v>
      </c>
      <c r="AL66" s="139"/>
      <c r="AM66" s="46"/>
      <c r="AN66" s="139"/>
      <c r="AO66" s="139"/>
      <c r="AP66" s="139"/>
      <c r="AQ66" s="139"/>
      <c r="AR66" s="139"/>
      <c r="AS66" s="139"/>
      <c r="AT66" s="139"/>
      <c r="AU66" s="46" t="s">
        <v>113</v>
      </c>
      <c r="AV66" s="46"/>
      <c r="AW66" s="46"/>
      <c r="AX66" s="46"/>
      <c r="AY66" s="46"/>
      <c r="AZ66" s="46"/>
      <c r="BA66" s="46" t="s">
        <v>2271</v>
      </c>
      <c r="BB66" s="46" t="s">
        <v>2267</v>
      </c>
      <c r="BC66" s="100">
        <v>41813</v>
      </c>
      <c r="BD66" s="46" t="s">
        <v>2268</v>
      </c>
      <c r="BE66" s="46" t="s">
        <v>108</v>
      </c>
      <c r="BF66" s="46" t="s">
        <v>2272</v>
      </c>
      <c r="BG66" s="300" t="s">
        <v>2270</v>
      </c>
    </row>
    <row r="67" spans="1:59" ht="42" customHeight="1">
      <c r="A67" s="46">
        <v>62</v>
      </c>
      <c r="B67" s="46" t="s">
        <v>55</v>
      </c>
      <c r="C67" s="100">
        <v>42488</v>
      </c>
      <c r="D67" s="46" t="s">
        <v>2035</v>
      </c>
      <c r="E67" s="46" t="s">
        <v>66</v>
      </c>
      <c r="F67" s="46" t="s">
        <v>2275</v>
      </c>
      <c r="G67" s="46" t="s">
        <v>2276</v>
      </c>
      <c r="H67" s="100">
        <v>41948</v>
      </c>
      <c r="I67" s="46" t="s">
        <v>2277</v>
      </c>
      <c r="J67" s="46" t="s">
        <v>86</v>
      </c>
      <c r="K67" s="300" t="s">
        <v>2278</v>
      </c>
      <c r="L67" s="101" t="s">
        <v>2040</v>
      </c>
      <c r="M67" s="89">
        <v>242447</v>
      </c>
      <c r="N67" s="89">
        <v>589816</v>
      </c>
      <c r="O67" s="89">
        <v>451171.6</v>
      </c>
      <c r="P67" s="89">
        <v>4570670</v>
      </c>
      <c r="Q67" s="89">
        <v>113644</v>
      </c>
      <c r="R67" s="89">
        <v>256454</v>
      </c>
      <c r="S67" s="89">
        <v>186038.3</v>
      </c>
      <c r="T67" s="89">
        <v>1188080</v>
      </c>
      <c r="U67" s="89">
        <v>128803</v>
      </c>
      <c r="V67" s="89">
        <v>255800</v>
      </c>
      <c r="W67" s="89">
        <v>205152</v>
      </c>
      <c r="X67" s="89">
        <v>1096450</v>
      </c>
      <c r="Y67" s="89" t="s">
        <v>78</v>
      </c>
      <c r="Z67" s="89" t="s">
        <v>78</v>
      </c>
      <c r="AA67" s="89" t="s">
        <v>78</v>
      </c>
      <c r="AB67" s="89" t="s">
        <v>78</v>
      </c>
      <c r="AC67" s="89" t="s">
        <v>78</v>
      </c>
      <c r="AD67" s="89" t="s">
        <v>78</v>
      </c>
      <c r="AE67" s="89" t="s">
        <v>78</v>
      </c>
      <c r="AF67" s="89" t="s">
        <v>78</v>
      </c>
      <c r="AG67" s="89" t="s">
        <v>78</v>
      </c>
      <c r="AH67" s="89" t="s">
        <v>78</v>
      </c>
      <c r="AI67" s="89" t="s">
        <v>78</v>
      </c>
      <c r="AJ67" s="89" t="s">
        <v>78</v>
      </c>
      <c r="AK67" s="301" t="s">
        <v>113</v>
      </c>
      <c r="AL67" s="139" t="s">
        <v>113</v>
      </c>
      <c r="AM67" s="46" t="s">
        <v>113</v>
      </c>
      <c r="AN67" s="139"/>
      <c r="AO67" s="139"/>
      <c r="AP67" s="139"/>
      <c r="AQ67" s="139"/>
      <c r="AR67" s="139"/>
      <c r="AS67" s="139"/>
      <c r="AT67" s="139"/>
      <c r="AU67" s="46"/>
      <c r="AV67" s="46"/>
      <c r="AW67" s="46"/>
      <c r="AX67" s="46"/>
      <c r="AY67" s="46"/>
      <c r="AZ67" s="46"/>
      <c r="BA67" s="46" t="s">
        <v>2279</v>
      </c>
      <c r="BB67" s="46" t="s">
        <v>2276</v>
      </c>
      <c r="BC67" s="100">
        <v>41948</v>
      </c>
      <c r="BD67" s="46" t="s">
        <v>2277</v>
      </c>
      <c r="BE67" s="46" t="s">
        <v>108</v>
      </c>
      <c r="BF67" s="46" t="s">
        <v>2280</v>
      </c>
      <c r="BG67" s="300" t="s">
        <v>2278</v>
      </c>
    </row>
    <row r="68" spans="1:59" ht="42" customHeight="1">
      <c r="A68" s="46">
        <v>63</v>
      </c>
      <c r="B68" s="46" t="s">
        <v>55</v>
      </c>
      <c r="C68" s="100">
        <v>42488</v>
      </c>
      <c r="D68" s="46" t="s">
        <v>2035</v>
      </c>
      <c r="E68" s="46" t="s">
        <v>66</v>
      </c>
      <c r="F68" s="46" t="s">
        <v>2087</v>
      </c>
      <c r="G68" s="46" t="s">
        <v>2276</v>
      </c>
      <c r="H68" s="100">
        <v>41948</v>
      </c>
      <c r="I68" s="46" t="s">
        <v>2277</v>
      </c>
      <c r="J68" s="46" t="s">
        <v>108</v>
      </c>
      <c r="K68" s="300" t="s">
        <v>2278</v>
      </c>
      <c r="L68" s="101" t="s">
        <v>2040</v>
      </c>
      <c r="M68" s="89" t="s">
        <v>78</v>
      </c>
      <c r="N68" s="89">
        <v>695577</v>
      </c>
      <c r="O68" s="89">
        <v>199384.9</v>
      </c>
      <c r="P68" s="89" t="s">
        <v>78</v>
      </c>
      <c r="Q68" s="89" t="s">
        <v>78</v>
      </c>
      <c r="R68" s="89">
        <v>27915</v>
      </c>
      <c r="S68" s="89">
        <v>7930.5</v>
      </c>
      <c r="T68" s="89" t="s">
        <v>78</v>
      </c>
      <c r="U68" s="89" t="s">
        <v>78</v>
      </c>
      <c r="V68" s="89">
        <v>28920</v>
      </c>
      <c r="W68" s="89">
        <v>7202</v>
      </c>
      <c r="X68" s="89" t="s">
        <v>78</v>
      </c>
      <c r="Y68" s="89" t="s">
        <v>78</v>
      </c>
      <c r="Z68" s="89">
        <v>235218</v>
      </c>
      <c r="AA68" s="89">
        <v>86114</v>
      </c>
      <c r="AB68" s="89" t="s">
        <v>78</v>
      </c>
      <c r="AC68" s="89" t="s">
        <v>78</v>
      </c>
      <c r="AD68" s="89">
        <v>187722</v>
      </c>
      <c r="AE68" s="89">
        <v>44615</v>
      </c>
      <c r="AF68" s="89" t="s">
        <v>78</v>
      </c>
      <c r="AG68" s="89" t="s">
        <v>78</v>
      </c>
      <c r="AH68" s="89">
        <v>177084</v>
      </c>
      <c r="AI68" s="89">
        <v>41141.5</v>
      </c>
      <c r="AJ68" s="89" t="s">
        <v>78</v>
      </c>
      <c r="AK68" s="301" t="s">
        <v>113</v>
      </c>
      <c r="AL68" s="139"/>
      <c r="AM68" s="46"/>
      <c r="AN68" s="139"/>
      <c r="AO68" s="139"/>
      <c r="AP68" s="139"/>
      <c r="AQ68" s="139"/>
      <c r="AR68" s="139"/>
      <c r="AS68" s="139"/>
      <c r="AT68" s="139" t="s">
        <v>113</v>
      </c>
      <c r="AU68" s="46"/>
      <c r="AV68" s="46"/>
      <c r="AW68" s="46"/>
      <c r="AX68" s="46"/>
      <c r="AY68" s="46"/>
      <c r="AZ68" s="46"/>
      <c r="BA68" s="46" t="s">
        <v>2279</v>
      </c>
      <c r="BB68" s="46" t="s">
        <v>2276</v>
      </c>
      <c r="BC68" s="100">
        <v>41948</v>
      </c>
      <c r="BD68" s="46" t="s">
        <v>2277</v>
      </c>
      <c r="BE68" s="46" t="s">
        <v>108</v>
      </c>
      <c r="BF68" s="46" t="s">
        <v>2280</v>
      </c>
      <c r="BG68" s="300" t="s">
        <v>2278</v>
      </c>
    </row>
    <row r="69" spans="1:59" ht="42" customHeight="1">
      <c r="A69" s="46">
        <v>64</v>
      </c>
      <c r="B69" s="46" t="s">
        <v>55</v>
      </c>
      <c r="C69" s="100">
        <v>42488</v>
      </c>
      <c r="D69" s="46" t="s">
        <v>2035</v>
      </c>
      <c r="E69" s="46" t="s">
        <v>66</v>
      </c>
      <c r="F69" s="46" t="s">
        <v>2281</v>
      </c>
      <c r="G69" s="46" t="s">
        <v>2276</v>
      </c>
      <c r="H69" s="100">
        <v>41948</v>
      </c>
      <c r="I69" s="46" t="s">
        <v>2277</v>
      </c>
      <c r="J69" s="46" t="s">
        <v>56</v>
      </c>
      <c r="K69" s="300" t="s">
        <v>2278</v>
      </c>
      <c r="L69" s="101" t="s">
        <v>2040</v>
      </c>
      <c r="M69" s="89" t="s">
        <v>78</v>
      </c>
      <c r="N69" s="89">
        <v>1784623</v>
      </c>
      <c r="O69" s="89">
        <v>593025.19999999995</v>
      </c>
      <c r="P69" s="89">
        <v>919609</v>
      </c>
      <c r="Q69" s="89" t="s">
        <v>78</v>
      </c>
      <c r="R69" s="89">
        <v>264123</v>
      </c>
      <c r="S69" s="89">
        <v>99817.1</v>
      </c>
      <c r="T69" s="89">
        <v>271509</v>
      </c>
      <c r="U69" s="89" t="s">
        <v>78</v>
      </c>
      <c r="V69" s="89">
        <v>307500</v>
      </c>
      <c r="W69" s="89">
        <v>95000</v>
      </c>
      <c r="X69" s="89">
        <v>120000</v>
      </c>
      <c r="Y69" s="89" t="s">
        <v>78</v>
      </c>
      <c r="Z69" s="89">
        <v>305000</v>
      </c>
      <c r="AA69" s="89">
        <v>95000</v>
      </c>
      <c r="AB69" s="89">
        <v>120000</v>
      </c>
      <c r="AC69" s="89" t="s">
        <v>78</v>
      </c>
      <c r="AD69" s="89">
        <v>300000</v>
      </c>
      <c r="AE69" s="89">
        <v>95000</v>
      </c>
      <c r="AF69" s="89">
        <v>120000</v>
      </c>
      <c r="AG69" s="89" t="s">
        <v>78</v>
      </c>
      <c r="AH69" s="89">
        <v>295000</v>
      </c>
      <c r="AI69" s="89">
        <v>95000</v>
      </c>
      <c r="AJ69" s="89">
        <v>120000</v>
      </c>
      <c r="AK69" s="301" t="s">
        <v>113</v>
      </c>
      <c r="AL69" s="139"/>
      <c r="AM69" s="46"/>
      <c r="AN69" s="139"/>
      <c r="AO69" s="139" t="s">
        <v>113</v>
      </c>
      <c r="AP69" s="139"/>
      <c r="AQ69" s="139"/>
      <c r="AR69" s="139"/>
      <c r="AS69" s="139"/>
      <c r="AT69" s="139"/>
      <c r="AU69" s="46"/>
      <c r="AV69" s="46"/>
      <c r="AW69" s="46"/>
      <c r="AX69" s="46"/>
      <c r="AY69" s="46"/>
      <c r="AZ69" s="46"/>
      <c r="BA69" s="46" t="s">
        <v>2279</v>
      </c>
      <c r="BB69" s="46" t="s">
        <v>2276</v>
      </c>
      <c r="BC69" s="100">
        <v>41948</v>
      </c>
      <c r="BD69" s="46" t="s">
        <v>2277</v>
      </c>
      <c r="BE69" s="46" t="s">
        <v>108</v>
      </c>
      <c r="BF69" s="46" t="s">
        <v>2280</v>
      </c>
      <c r="BG69" s="300" t="s">
        <v>2278</v>
      </c>
    </row>
    <row r="70" spans="1:59" ht="42" customHeight="1">
      <c r="A70" s="46">
        <v>65</v>
      </c>
      <c r="B70" s="46" t="s">
        <v>160</v>
      </c>
      <c r="C70" s="100">
        <v>42488</v>
      </c>
      <c r="D70" s="46" t="s">
        <v>2035</v>
      </c>
      <c r="E70" s="46" t="s">
        <v>66</v>
      </c>
      <c r="F70" s="46" t="s">
        <v>2282</v>
      </c>
      <c r="G70" s="46" t="s">
        <v>2283</v>
      </c>
      <c r="H70" s="100">
        <v>41575</v>
      </c>
      <c r="I70" s="46" t="s">
        <v>2284</v>
      </c>
      <c r="J70" s="46" t="s">
        <v>108</v>
      </c>
      <c r="K70" s="300" t="s">
        <v>2285</v>
      </c>
      <c r="L70" s="101" t="s">
        <v>2040</v>
      </c>
      <c r="M70" s="89">
        <v>478111.4</v>
      </c>
      <c r="N70" s="89">
        <v>2518181.2000000002</v>
      </c>
      <c r="O70" s="89">
        <v>2711250</v>
      </c>
      <c r="P70" s="89" t="s">
        <v>2286</v>
      </c>
      <c r="Q70" s="89">
        <v>55373</v>
      </c>
      <c r="R70" s="89">
        <v>251158</v>
      </c>
      <c r="S70" s="89">
        <v>403050</v>
      </c>
      <c r="T70" s="89">
        <v>1234373.5</v>
      </c>
      <c r="U70" s="89">
        <v>105684.6</v>
      </c>
      <c r="V70" s="89">
        <v>321243</v>
      </c>
      <c r="W70" s="89">
        <v>427233</v>
      </c>
      <c r="X70" s="89">
        <v>1259445.6000000001</v>
      </c>
      <c r="Y70" s="89">
        <v>105684.6</v>
      </c>
      <c r="Z70" s="89">
        <v>330045</v>
      </c>
      <c r="AA70" s="89">
        <v>449876</v>
      </c>
      <c r="AB70" s="89">
        <v>1144677.3</v>
      </c>
      <c r="AC70" s="89">
        <v>105684.6</v>
      </c>
      <c r="AD70" s="89">
        <v>339313</v>
      </c>
      <c r="AE70" s="89">
        <v>473719</v>
      </c>
      <c r="AF70" s="89">
        <v>1076975.3999999999</v>
      </c>
      <c r="AG70" s="89">
        <v>105684.6</v>
      </c>
      <c r="AH70" s="89">
        <v>349071</v>
      </c>
      <c r="AI70" s="89">
        <v>498826</v>
      </c>
      <c r="AJ70" s="89">
        <v>1079608.3999999999</v>
      </c>
      <c r="AK70" s="301" t="s">
        <v>113</v>
      </c>
      <c r="AL70" s="139"/>
      <c r="AM70" s="46" t="s">
        <v>113</v>
      </c>
      <c r="AN70" s="139"/>
      <c r="AO70" s="139"/>
      <c r="AP70" s="139"/>
      <c r="AQ70" s="139"/>
      <c r="AR70" s="139"/>
      <c r="AS70" s="139"/>
      <c r="AT70" s="139"/>
      <c r="AU70" s="46"/>
      <c r="AV70" s="46"/>
      <c r="AW70" s="46"/>
      <c r="AX70" s="46"/>
      <c r="AY70" s="46" t="s">
        <v>113</v>
      </c>
      <c r="AZ70" s="46"/>
      <c r="BA70" s="46" t="s">
        <v>2287</v>
      </c>
      <c r="BB70" s="46" t="s">
        <v>2283</v>
      </c>
      <c r="BC70" s="100">
        <v>41575</v>
      </c>
      <c r="BD70" s="46" t="s">
        <v>2284</v>
      </c>
      <c r="BE70" s="46" t="s">
        <v>108</v>
      </c>
      <c r="BF70" s="46" t="s">
        <v>2288</v>
      </c>
      <c r="BG70" s="300" t="s">
        <v>2285</v>
      </c>
    </row>
    <row r="71" spans="1:59" ht="42" customHeight="1">
      <c r="A71" s="46">
        <v>66</v>
      </c>
      <c r="B71" s="46" t="s">
        <v>161</v>
      </c>
      <c r="C71" s="100">
        <v>42488</v>
      </c>
      <c r="D71" s="46" t="s">
        <v>2035</v>
      </c>
      <c r="E71" s="46" t="s">
        <v>66</v>
      </c>
      <c r="F71" s="46" t="s">
        <v>2081</v>
      </c>
      <c r="G71" s="46" t="s">
        <v>2289</v>
      </c>
      <c r="H71" s="100">
        <v>41638</v>
      </c>
      <c r="I71" s="46" t="s">
        <v>2290</v>
      </c>
      <c r="J71" s="46" t="s">
        <v>56</v>
      </c>
      <c r="K71" s="300" t="s">
        <v>2291</v>
      </c>
      <c r="L71" s="101" t="s">
        <v>124</v>
      </c>
      <c r="M71" s="89" t="s">
        <v>78</v>
      </c>
      <c r="N71" s="89">
        <v>110746316</v>
      </c>
      <c r="O71" s="89" t="s">
        <v>78</v>
      </c>
      <c r="P71" s="89" t="s">
        <v>78</v>
      </c>
      <c r="Q71" s="89" t="s">
        <v>78</v>
      </c>
      <c r="R71" s="89">
        <v>89473684</v>
      </c>
      <c r="S71" s="89" t="s">
        <v>78</v>
      </c>
      <c r="T71" s="89" t="s">
        <v>78</v>
      </c>
      <c r="U71" s="89" t="s">
        <v>78</v>
      </c>
      <c r="V71" s="89" t="s">
        <v>78</v>
      </c>
      <c r="W71" s="89" t="s">
        <v>78</v>
      </c>
      <c r="X71" s="89" t="s">
        <v>78</v>
      </c>
      <c r="Y71" s="89" t="s">
        <v>78</v>
      </c>
      <c r="Z71" s="89" t="s">
        <v>78</v>
      </c>
      <c r="AA71" s="89" t="s">
        <v>78</v>
      </c>
      <c r="AB71" s="89" t="s">
        <v>78</v>
      </c>
      <c r="AC71" s="89" t="s">
        <v>78</v>
      </c>
      <c r="AD71" s="89" t="s">
        <v>78</v>
      </c>
      <c r="AE71" s="89" t="s">
        <v>78</v>
      </c>
      <c r="AF71" s="89" t="s">
        <v>78</v>
      </c>
      <c r="AG71" s="89" t="s">
        <v>78</v>
      </c>
      <c r="AH71" s="89" t="s">
        <v>78</v>
      </c>
      <c r="AI71" s="89" t="s">
        <v>78</v>
      </c>
      <c r="AJ71" s="89" t="s">
        <v>78</v>
      </c>
      <c r="AK71" s="301" t="s">
        <v>113</v>
      </c>
      <c r="AL71" s="139"/>
      <c r="AM71" s="46" t="s">
        <v>113</v>
      </c>
      <c r="AN71" s="139"/>
      <c r="AO71" s="139"/>
      <c r="AP71" s="139"/>
      <c r="AQ71" s="139"/>
      <c r="AR71" s="139"/>
      <c r="AS71" s="139"/>
      <c r="AT71" s="139"/>
      <c r="AU71" s="46"/>
      <c r="AV71" s="46"/>
      <c r="AW71" s="46"/>
      <c r="AX71" s="46"/>
      <c r="AY71" s="46"/>
      <c r="AZ71" s="46"/>
      <c r="BA71" s="46" t="s">
        <v>2292</v>
      </c>
      <c r="BB71" s="46" t="s">
        <v>2289</v>
      </c>
      <c r="BC71" s="100">
        <v>41638</v>
      </c>
      <c r="BD71" s="46" t="s">
        <v>2290</v>
      </c>
      <c r="BE71" s="46" t="s">
        <v>108</v>
      </c>
      <c r="BF71" s="46"/>
      <c r="BG71" s="300" t="s">
        <v>2291</v>
      </c>
    </row>
    <row r="72" spans="1:59" ht="42" customHeight="1">
      <c r="A72" s="46">
        <v>67</v>
      </c>
      <c r="B72" s="46" t="s">
        <v>161</v>
      </c>
      <c r="C72" s="100">
        <v>42488</v>
      </c>
      <c r="D72" s="46" t="s">
        <v>2035</v>
      </c>
      <c r="E72" s="46" t="s">
        <v>112</v>
      </c>
      <c r="F72" s="46" t="s">
        <v>2292</v>
      </c>
      <c r="G72" s="46" t="s">
        <v>2289</v>
      </c>
      <c r="H72" s="100">
        <v>41638</v>
      </c>
      <c r="I72" s="46" t="s">
        <v>2290</v>
      </c>
      <c r="J72" s="46" t="s">
        <v>108</v>
      </c>
      <c r="K72" s="300" t="s">
        <v>2291</v>
      </c>
      <c r="L72" s="101" t="s">
        <v>124</v>
      </c>
      <c r="M72" s="89" t="s">
        <v>78</v>
      </c>
      <c r="N72" s="89">
        <v>3233198209.0799999</v>
      </c>
      <c r="O72" s="89" t="s">
        <v>78</v>
      </c>
      <c r="P72" s="89" t="s">
        <v>78</v>
      </c>
      <c r="Q72" s="89" t="s">
        <v>78</v>
      </c>
      <c r="R72" s="89">
        <v>1407969177.2</v>
      </c>
      <c r="S72" s="89" t="s">
        <v>78</v>
      </c>
      <c r="T72" s="89" t="s">
        <v>78</v>
      </c>
      <c r="U72" s="89" t="s">
        <v>78</v>
      </c>
      <c r="V72" s="89" t="s">
        <v>78</v>
      </c>
      <c r="W72" s="89" t="s">
        <v>78</v>
      </c>
      <c r="X72" s="89" t="s">
        <v>78</v>
      </c>
      <c r="Y72" s="89" t="s">
        <v>78</v>
      </c>
      <c r="Z72" s="89" t="s">
        <v>78</v>
      </c>
      <c r="AA72" s="89" t="s">
        <v>78</v>
      </c>
      <c r="AB72" s="89" t="s">
        <v>78</v>
      </c>
      <c r="AC72" s="89" t="s">
        <v>78</v>
      </c>
      <c r="AD72" s="89" t="s">
        <v>78</v>
      </c>
      <c r="AE72" s="89" t="s">
        <v>78</v>
      </c>
      <c r="AF72" s="89" t="s">
        <v>78</v>
      </c>
      <c r="AG72" s="89" t="s">
        <v>78</v>
      </c>
      <c r="AH72" s="89" t="s">
        <v>78</v>
      </c>
      <c r="AI72" s="89" t="s">
        <v>78</v>
      </c>
      <c r="AJ72" s="89" t="s">
        <v>78</v>
      </c>
      <c r="AK72" s="301" t="s">
        <v>113</v>
      </c>
      <c r="AL72" s="139"/>
      <c r="AM72" s="46"/>
      <c r="AN72" s="139" t="s">
        <v>113</v>
      </c>
      <c r="AO72" s="139"/>
      <c r="AP72" s="139"/>
      <c r="AQ72" s="139" t="s">
        <v>113</v>
      </c>
      <c r="AR72" s="139" t="s">
        <v>113</v>
      </c>
      <c r="AS72" s="139"/>
      <c r="AT72" s="139"/>
      <c r="AU72" s="46"/>
      <c r="AV72" s="46"/>
      <c r="AW72" s="46"/>
      <c r="AX72" s="46"/>
      <c r="AY72" s="46"/>
      <c r="AZ72" s="46"/>
      <c r="BA72" s="46" t="s">
        <v>78</v>
      </c>
      <c r="BB72" s="46" t="s">
        <v>78</v>
      </c>
      <c r="BC72" s="100" t="s">
        <v>78</v>
      </c>
      <c r="BD72" s="46" t="s">
        <v>78</v>
      </c>
      <c r="BE72" s="46" t="s">
        <v>78</v>
      </c>
      <c r="BF72" s="46" t="s">
        <v>78</v>
      </c>
      <c r="BG72" s="300" t="s">
        <v>78</v>
      </c>
    </row>
    <row r="73" spans="1:59" ht="42" customHeight="1">
      <c r="A73" s="46">
        <v>68</v>
      </c>
      <c r="B73" s="46" t="s">
        <v>165</v>
      </c>
      <c r="C73" s="100">
        <v>42488</v>
      </c>
      <c r="D73" s="46" t="s">
        <v>2035</v>
      </c>
      <c r="E73" s="46" t="s">
        <v>112</v>
      </c>
      <c r="F73" s="46" t="s">
        <v>2081</v>
      </c>
      <c r="G73" s="46" t="s">
        <v>2293</v>
      </c>
      <c r="H73" s="100">
        <v>41561</v>
      </c>
      <c r="I73" s="46" t="s">
        <v>2294</v>
      </c>
      <c r="J73" s="46" t="s">
        <v>86</v>
      </c>
      <c r="K73" s="300" t="s">
        <v>2295</v>
      </c>
      <c r="L73" s="101" t="s">
        <v>2040</v>
      </c>
      <c r="M73" s="89">
        <v>930865.6</v>
      </c>
      <c r="N73" s="89">
        <v>313981</v>
      </c>
      <c r="O73" s="89">
        <v>265691</v>
      </c>
      <c r="P73" s="89">
        <v>7210095</v>
      </c>
      <c r="Q73" s="89">
        <v>544480</v>
      </c>
      <c r="R73" s="89">
        <v>126831</v>
      </c>
      <c r="S73" s="89">
        <v>126751</v>
      </c>
      <c r="T73" s="89">
        <v>3811360</v>
      </c>
      <c r="U73" s="89">
        <v>94500</v>
      </c>
      <c r="V73" s="89">
        <v>24250</v>
      </c>
      <c r="W73" s="89">
        <v>20470</v>
      </c>
      <c r="X73" s="89">
        <v>661500</v>
      </c>
      <c r="Y73" s="89" t="s">
        <v>78</v>
      </c>
      <c r="Z73" s="89" t="s">
        <v>78</v>
      </c>
      <c r="AA73" s="89" t="s">
        <v>78</v>
      </c>
      <c r="AB73" s="89" t="s">
        <v>78</v>
      </c>
      <c r="AC73" s="89" t="s">
        <v>78</v>
      </c>
      <c r="AD73" s="89" t="s">
        <v>78</v>
      </c>
      <c r="AE73" s="89" t="s">
        <v>78</v>
      </c>
      <c r="AF73" s="89" t="s">
        <v>78</v>
      </c>
      <c r="AG73" s="89" t="s">
        <v>78</v>
      </c>
      <c r="AH73" s="89" t="s">
        <v>78</v>
      </c>
      <c r="AI73" s="89" t="s">
        <v>78</v>
      </c>
      <c r="AJ73" s="89" t="s">
        <v>78</v>
      </c>
      <c r="AK73" s="301" t="s">
        <v>113</v>
      </c>
      <c r="AL73" s="139" t="s">
        <v>113</v>
      </c>
      <c r="AM73" s="46" t="s">
        <v>113</v>
      </c>
      <c r="AN73" s="139"/>
      <c r="AO73" s="139"/>
      <c r="AP73" s="139"/>
      <c r="AQ73" s="139"/>
      <c r="AR73" s="139"/>
      <c r="AS73" s="139"/>
      <c r="AT73" s="139"/>
      <c r="AU73" s="46"/>
      <c r="AV73" s="46"/>
      <c r="AW73" s="46"/>
      <c r="AX73" s="46"/>
      <c r="AY73" s="46"/>
      <c r="AZ73" s="46"/>
      <c r="BA73" s="46" t="s">
        <v>78</v>
      </c>
      <c r="BB73" s="46" t="s">
        <v>78</v>
      </c>
      <c r="BC73" s="100" t="s">
        <v>78</v>
      </c>
      <c r="BD73" s="46" t="s">
        <v>78</v>
      </c>
      <c r="BE73" s="46" t="s">
        <v>78</v>
      </c>
      <c r="BF73" s="46" t="s">
        <v>78</v>
      </c>
      <c r="BG73" s="300" t="s">
        <v>78</v>
      </c>
    </row>
    <row r="74" spans="1:59" ht="42" customHeight="1">
      <c r="A74" s="46">
        <v>69</v>
      </c>
      <c r="B74" s="46" t="s">
        <v>163</v>
      </c>
      <c r="C74" s="100">
        <v>42488</v>
      </c>
      <c r="D74" s="46" t="s">
        <v>2035</v>
      </c>
      <c r="E74" s="46" t="s">
        <v>66</v>
      </c>
      <c r="F74" s="46" t="s">
        <v>2296</v>
      </c>
      <c r="G74" s="46" t="s">
        <v>2297</v>
      </c>
      <c r="H74" s="100">
        <v>41639</v>
      </c>
      <c r="I74" s="46" t="s">
        <v>2298</v>
      </c>
      <c r="J74" s="46" t="s">
        <v>108</v>
      </c>
      <c r="K74" s="300" t="s">
        <v>2299</v>
      </c>
      <c r="L74" s="101" t="s">
        <v>2040</v>
      </c>
      <c r="M74" s="89">
        <v>251487.97</v>
      </c>
      <c r="N74" s="89">
        <v>5098700.76</v>
      </c>
      <c r="O74" s="89">
        <v>586760</v>
      </c>
      <c r="P74" s="89">
        <v>8941440</v>
      </c>
      <c r="Q74" s="89" t="s">
        <v>78</v>
      </c>
      <c r="R74" s="89">
        <v>132600</v>
      </c>
      <c r="S74" s="89">
        <v>74860</v>
      </c>
      <c r="T74" s="89">
        <v>1316100</v>
      </c>
      <c r="U74" s="89" t="s">
        <v>78</v>
      </c>
      <c r="V74" s="89">
        <v>145000</v>
      </c>
      <c r="W74" s="89">
        <v>60060</v>
      </c>
      <c r="X74" s="89">
        <v>1404870</v>
      </c>
      <c r="Y74" s="89" t="s">
        <v>78</v>
      </c>
      <c r="Z74" s="89">
        <v>1040298</v>
      </c>
      <c r="AA74" s="89">
        <v>88090</v>
      </c>
      <c r="AB74" s="89">
        <v>1414250</v>
      </c>
      <c r="AC74" s="89" t="s">
        <v>78</v>
      </c>
      <c r="AD74" s="89">
        <v>936675</v>
      </c>
      <c r="AE74" s="89">
        <v>90660</v>
      </c>
      <c r="AF74" s="89">
        <v>225770</v>
      </c>
      <c r="AG74" s="89" t="s">
        <v>78</v>
      </c>
      <c r="AH74" s="89">
        <v>954516</v>
      </c>
      <c r="AI74" s="89">
        <v>84700</v>
      </c>
      <c r="AJ74" s="89">
        <v>243250</v>
      </c>
      <c r="AK74" s="301" t="s">
        <v>113</v>
      </c>
      <c r="AL74" s="139" t="s">
        <v>113</v>
      </c>
      <c r="AM74" s="46" t="s">
        <v>113</v>
      </c>
      <c r="AN74" s="139"/>
      <c r="AO74" s="139"/>
      <c r="AP74" s="139"/>
      <c r="AQ74" s="139"/>
      <c r="AR74" s="139" t="s">
        <v>113</v>
      </c>
      <c r="AS74" s="139"/>
      <c r="AT74" s="139"/>
      <c r="AU74" s="46"/>
      <c r="AV74" s="46"/>
      <c r="AW74" s="46"/>
      <c r="AX74" s="46"/>
      <c r="AY74" s="46"/>
      <c r="AZ74" s="46"/>
      <c r="BA74" s="46" t="s">
        <v>2300</v>
      </c>
      <c r="BB74" s="46" t="s">
        <v>2297</v>
      </c>
      <c r="BC74" s="100">
        <v>41639</v>
      </c>
      <c r="BD74" s="46" t="s">
        <v>2298</v>
      </c>
      <c r="BE74" s="46" t="s">
        <v>108</v>
      </c>
      <c r="BF74" s="46" t="s">
        <v>2301</v>
      </c>
      <c r="BG74" s="300"/>
    </row>
    <row r="75" spans="1:59" ht="42" customHeight="1">
      <c r="A75" s="46">
        <v>70</v>
      </c>
      <c r="B75" s="46" t="s">
        <v>163</v>
      </c>
      <c r="C75" s="100">
        <v>42488</v>
      </c>
      <c r="D75" s="46" t="s">
        <v>2035</v>
      </c>
      <c r="E75" s="46" t="s">
        <v>66</v>
      </c>
      <c r="F75" s="46" t="s">
        <v>2302</v>
      </c>
      <c r="G75" s="46" t="s">
        <v>2297</v>
      </c>
      <c r="H75" s="100">
        <v>41639</v>
      </c>
      <c r="I75" s="46" t="s">
        <v>2298</v>
      </c>
      <c r="J75" s="46" t="s">
        <v>108</v>
      </c>
      <c r="K75" s="300" t="s">
        <v>2299</v>
      </c>
      <c r="L75" s="101" t="s">
        <v>2040</v>
      </c>
      <c r="M75" s="89" t="s">
        <v>78</v>
      </c>
      <c r="N75" s="89">
        <v>2567173.7299999995</v>
      </c>
      <c r="O75" s="89" t="s">
        <v>78</v>
      </c>
      <c r="P75" s="89" t="s">
        <v>78</v>
      </c>
      <c r="Q75" s="89" t="s">
        <v>78</v>
      </c>
      <c r="R75" s="89">
        <v>366500</v>
      </c>
      <c r="S75" s="89" t="s">
        <v>78</v>
      </c>
      <c r="T75" s="89" t="s">
        <v>78</v>
      </c>
      <c r="U75" s="89" t="s">
        <v>78</v>
      </c>
      <c r="V75" s="89">
        <v>50000</v>
      </c>
      <c r="W75" s="89" t="s">
        <v>78</v>
      </c>
      <c r="X75" s="89" t="s">
        <v>78</v>
      </c>
      <c r="Y75" s="89" t="s">
        <v>78</v>
      </c>
      <c r="Z75" s="89">
        <v>490102.67</v>
      </c>
      <c r="AA75" s="89" t="s">
        <v>78</v>
      </c>
      <c r="AB75" s="89" t="s">
        <v>78</v>
      </c>
      <c r="AC75" s="89" t="s">
        <v>78</v>
      </c>
      <c r="AD75" s="89">
        <v>486430.37</v>
      </c>
      <c r="AE75" s="89" t="s">
        <v>78</v>
      </c>
      <c r="AF75" s="89" t="s">
        <v>78</v>
      </c>
      <c r="AG75" s="89" t="s">
        <v>78</v>
      </c>
      <c r="AH75" s="89">
        <v>460560.47</v>
      </c>
      <c r="AI75" s="89" t="s">
        <v>78</v>
      </c>
      <c r="AJ75" s="89" t="s">
        <v>78</v>
      </c>
      <c r="AK75" s="301" t="s">
        <v>113</v>
      </c>
      <c r="AL75" s="139"/>
      <c r="AM75" s="46"/>
      <c r="AN75" s="139"/>
      <c r="AO75" s="139" t="s">
        <v>113</v>
      </c>
      <c r="AP75" s="139"/>
      <c r="AQ75" s="139"/>
      <c r="AR75" s="139"/>
      <c r="AS75" s="139"/>
      <c r="AT75" s="139" t="s">
        <v>113</v>
      </c>
      <c r="AU75" s="46"/>
      <c r="AV75" s="46" t="s">
        <v>113</v>
      </c>
      <c r="AW75" s="46"/>
      <c r="AX75" s="46"/>
      <c r="AY75" s="46"/>
      <c r="AZ75" s="46"/>
      <c r="BA75" s="46" t="s">
        <v>2300</v>
      </c>
      <c r="BB75" s="46" t="s">
        <v>2297</v>
      </c>
      <c r="BC75" s="100">
        <v>41639</v>
      </c>
      <c r="BD75" s="46" t="s">
        <v>2298</v>
      </c>
      <c r="BE75" s="46" t="s">
        <v>108</v>
      </c>
      <c r="BF75" s="46" t="s">
        <v>2301</v>
      </c>
      <c r="BG75" s="300"/>
    </row>
    <row r="76" spans="1:59" ht="42" customHeight="1">
      <c r="A76" s="46">
        <v>71</v>
      </c>
      <c r="B76" s="46" t="s">
        <v>164</v>
      </c>
      <c r="C76" s="100">
        <v>42488</v>
      </c>
      <c r="D76" s="46" t="s">
        <v>2035</v>
      </c>
      <c r="E76" s="46" t="s">
        <v>66</v>
      </c>
      <c r="F76" s="46" t="s">
        <v>2303</v>
      </c>
      <c r="G76" s="46" t="s">
        <v>2304</v>
      </c>
      <c r="H76" s="100">
        <v>41724</v>
      </c>
      <c r="I76" s="46" t="s">
        <v>2305</v>
      </c>
      <c r="J76" s="46" t="s">
        <v>2306</v>
      </c>
      <c r="K76" s="300" t="s">
        <v>2307</v>
      </c>
      <c r="L76" s="101" t="s">
        <v>2040</v>
      </c>
      <c r="M76" s="89" t="s">
        <v>2308</v>
      </c>
      <c r="N76" s="89" t="s">
        <v>2309</v>
      </c>
      <c r="O76" s="89" t="s">
        <v>2310</v>
      </c>
      <c r="P76" s="89" t="s">
        <v>2311</v>
      </c>
      <c r="Q76" s="89" t="s">
        <v>78</v>
      </c>
      <c r="R76" s="89">
        <v>27721.9</v>
      </c>
      <c r="S76" s="89">
        <v>469670.9</v>
      </c>
      <c r="T76" s="89">
        <v>1125854.3</v>
      </c>
      <c r="U76" s="89" t="s">
        <v>78</v>
      </c>
      <c r="V76" s="89">
        <v>27799.3</v>
      </c>
      <c r="W76" s="89">
        <v>489397.1</v>
      </c>
      <c r="X76" s="89">
        <v>900609</v>
      </c>
      <c r="Y76" s="89" t="s">
        <v>78</v>
      </c>
      <c r="Z76" s="89" t="s">
        <v>78</v>
      </c>
      <c r="AA76" s="89" t="s">
        <v>78</v>
      </c>
      <c r="AB76" s="89" t="s">
        <v>78</v>
      </c>
      <c r="AC76" s="89" t="s">
        <v>78</v>
      </c>
      <c r="AD76" s="89" t="s">
        <v>78</v>
      </c>
      <c r="AE76" s="89" t="s">
        <v>78</v>
      </c>
      <c r="AF76" s="89" t="s">
        <v>78</v>
      </c>
      <c r="AG76" s="89" t="s">
        <v>78</v>
      </c>
      <c r="AH76" s="89" t="s">
        <v>78</v>
      </c>
      <c r="AI76" s="89" t="s">
        <v>78</v>
      </c>
      <c r="AJ76" s="89" t="s">
        <v>78</v>
      </c>
      <c r="AK76" s="301" t="s">
        <v>113</v>
      </c>
      <c r="AL76" s="139" t="s">
        <v>113</v>
      </c>
      <c r="AM76" s="46" t="s">
        <v>113</v>
      </c>
      <c r="AN76" s="139"/>
      <c r="AO76" s="139"/>
      <c r="AP76" s="139"/>
      <c r="AQ76" s="139"/>
      <c r="AR76" s="139"/>
      <c r="AS76" s="139"/>
      <c r="AT76" s="139" t="s">
        <v>113</v>
      </c>
      <c r="AU76" s="46"/>
      <c r="AV76" s="46"/>
      <c r="AW76" s="46"/>
      <c r="AX76" s="46"/>
      <c r="AY76" s="46"/>
      <c r="AZ76" s="46"/>
      <c r="BA76" s="46" t="s">
        <v>2312</v>
      </c>
      <c r="BB76" s="46" t="s">
        <v>2304</v>
      </c>
      <c r="BC76" s="100">
        <v>41724</v>
      </c>
      <c r="BD76" s="46" t="s">
        <v>2305</v>
      </c>
      <c r="BE76" s="46" t="s">
        <v>2306</v>
      </c>
      <c r="BF76" s="46" t="s">
        <v>2313</v>
      </c>
      <c r="BG76" s="300" t="s">
        <v>2307</v>
      </c>
    </row>
    <row r="77" spans="1:59" ht="42" customHeight="1">
      <c r="A77" s="46">
        <v>72</v>
      </c>
      <c r="B77" s="46" t="s">
        <v>164</v>
      </c>
      <c r="C77" s="100">
        <v>42488</v>
      </c>
      <c r="D77" s="46" t="s">
        <v>2035</v>
      </c>
      <c r="E77" s="46" t="s">
        <v>66</v>
      </c>
      <c r="F77" s="46" t="s">
        <v>2314</v>
      </c>
      <c r="G77" s="46" t="s">
        <v>2304</v>
      </c>
      <c r="H77" s="100">
        <v>41724</v>
      </c>
      <c r="I77" s="46" t="s">
        <v>2305</v>
      </c>
      <c r="J77" s="46" t="s">
        <v>2306</v>
      </c>
      <c r="K77" s="300" t="s">
        <v>2307</v>
      </c>
      <c r="L77" s="101" t="s">
        <v>2040</v>
      </c>
      <c r="M77" s="89" t="s">
        <v>78</v>
      </c>
      <c r="N77" s="89">
        <v>665843.30000000005</v>
      </c>
      <c r="O77" s="89" t="s">
        <v>78</v>
      </c>
      <c r="P77" s="89" t="s">
        <v>2315</v>
      </c>
      <c r="Q77" s="89" t="s">
        <v>78</v>
      </c>
      <c r="R77" s="89">
        <v>281000</v>
      </c>
      <c r="S77" s="89" t="s">
        <v>78</v>
      </c>
      <c r="T77" s="89">
        <v>1322410</v>
      </c>
      <c r="U77" s="89" t="s">
        <v>78</v>
      </c>
      <c r="V77" s="89" t="s">
        <v>2316</v>
      </c>
      <c r="W77" s="89" t="s">
        <v>78</v>
      </c>
      <c r="X77" s="89">
        <v>4399610</v>
      </c>
      <c r="Y77" s="89" t="s">
        <v>78</v>
      </c>
      <c r="Z77" s="89" t="s">
        <v>78</v>
      </c>
      <c r="AA77" s="89" t="s">
        <v>78</v>
      </c>
      <c r="AB77" s="89" t="s">
        <v>78</v>
      </c>
      <c r="AC77" s="89" t="s">
        <v>78</v>
      </c>
      <c r="AD77" s="89" t="s">
        <v>78</v>
      </c>
      <c r="AE77" s="89" t="s">
        <v>78</v>
      </c>
      <c r="AF77" s="89" t="s">
        <v>78</v>
      </c>
      <c r="AG77" s="89" t="s">
        <v>78</v>
      </c>
      <c r="AH77" s="89" t="s">
        <v>78</v>
      </c>
      <c r="AI77" s="89" t="s">
        <v>78</v>
      </c>
      <c r="AJ77" s="89" t="s">
        <v>78</v>
      </c>
      <c r="AK77" s="301" t="s">
        <v>113</v>
      </c>
      <c r="AL77" s="139"/>
      <c r="AM77" s="46"/>
      <c r="AN77" s="139"/>
      <c r="AO77" s="139" t="s">
        <v>113</v>
      </c>
      <c r="AP77" s="139"/>
      <c r="AQ77" s="139"/>
      <c r="AR77" s="139"/>
      <c r="AS77" s="139"/>
      <c r="AT77" s="139"/>
      <c r="AU77" s="46"/>
      <c r="AV77" s="46"/>
      <c r="AW77" s="46"/>
      <c r="AX77" s="46"/>
      <c r="AY77" s="46"/>
      <c r="AZ77" s="46"/>
      <c r="BA77" s="46" t="s">
        <v>2312</v>
      </c>
      <c r="BB77" s="46" t="s">
        <v>2304</v>
      </c>
      <c r="BC77" s="100">
        <v>41724</v>
      </c>
      <c r="BD77" s="46" t="s">
        <v>2305</v>
      </c>
      <c r="BE77" s="46" t="s">
        <v>2306</v>
      </c>
      <c r="BF77" s="46" t="s">
        <v>2313</v>
      </c>
      <c r="BG77" s="300" t="s">
        <v>2307</v>
      </c>
    </row>
    <row r="78" spans="1:59" ht="42" customHeight="1">
      <c r="A78" s="46">
        <v>73</v>
      </c>
      <c r="B78" s="46" t="s">
        <v>164</v>
      </c>
      <c r="C78" s="100">
        <v>42488</v>
      </c>
      <c r="D78" s="46" t="s">
        <v>2035</v>
      </c>
      <c r="E78" s="46" t="s">
        <v>445</v>
      </c>
      <c r="F78" s="46" t="s">
        <v>2081</v>
      </c>
      <c r="G78" s="46" t="s">
        <v>2304</v>
      </c>
      <c r="H78" s="100">
        <v>41724</v>
      </c>
      <c r="I78" s="46" t="s">
        <v>2305</v>
      </c>
      <c r="J78" s="46" t="s">
        <v>2317</v>
      </c>
      <c r="K78" s="300" t="s">
        <v>2307</v>
      </c>
      <c r="L78" s="101" t="s">
        <v>2040</v>
      </c>
      <c r="M78" s="89" t="s">
        <v>2318</v>
      </c>
      <c r="N78" s="89">
        <v>30380.799999999999</v>
      </c>
      <c r="O78" s="89" t="s">
        <v>2319</v>
      </c>
      <c r="P78" s="89">
        <v>811098.5</v>
      </c>
      <c r="Q78" s="89" t="s">
        <v>78</v>
      </c>
      <c r="R78" s="89" t="s">
        <v>78</v>
      </c>
      <c r="S78" s="89" t="s">
        <v>78</v>
      </c>
      <c r="T78" s="89" t="s">
        <v>78</v>
      </c>
      <c r="U78" s="89" t="s">
        <v>78</v>
      </c>
      <c r="V78" s="89" t="s">
        <v>78</v>
      </c>
      <c r="W78" s="89" t="s">
        <v>78</v>
      </c>
      <c r="X78" s="89" t="s">
        <v>78</v>
      </c>
      <c r="Y78" s="89" t="s">
        <v>78</v>
      </c>
      <c r="Z78" s="89" t="s">
        <v>78</v>
      </c>
      <c r="AA78" s="89" t="s">
        <v>78</v>
      </c>
      <c r="AB78" s="89" t="s">
        <v>78</v>
      </c>
      <c r="AC78" s="89" t="s">
        <v>78</v>
      </c>
      <c r="AD78" s="89" t="s">
        <v>78</v>
      </c>
      <c r="AE78" s="89" t="s">
        <v>78</v>
      </c>
      <c r="AF78" s="89" t="s">
        <v>78</v>
      </c>
      <c r="AG78" s="89" t="s">
        <v>78</v>
      </c>
      <c r="AH78" s="89" t="s">
        <v>78</v>
      </c>
      <c r="AI78" s="89" t="s">
        <v>78</v>
      </c>
      <c r="AJ78" s="89" t="s">
        <v>78</v>
      </c>
      <c r="AK78" s="301" t="s">
        <v>113</v>
      </c>
      <c r="AL78" s="139"/>
      <c r="AM78" s="46"/>
      <c r="AN78" s="139"/>
      <c r="AO78" s="139"/>
      <c r="AP78" s="139"/>
      <c r="AQ78" s="139"/>
      <c r="AR78" s="139"/>
      <c r="AS78" s="139"/>
      <c r="AT78" s="139"/>
      <c r="AU78" s="46"/>
      <c r="AV78" s="46"/>
      <c r="AW78" s="46"/>
      <c r="AX78" s="46"/>
      <c r="AY78" s="46"/>
      <c r="AZ78" s="46"/>
      <c r="BA78" s="46" t="s">
        <v>2312</v>
      </c>
      <c r="BB78" s="46" t="s">
        <v>2304</v>
      </c>
      <c r="BC78" s="100">
        <v>41724</v>
      </c>
      <c r="BD78" s="46" t="s">
        <v>2305</v>
      </c>
      <c r="BE78" s="46" t="s">
        <v>2306</v>
      </c>
      <c r="BF78" s="46" t="s">
        <v>2313</v>
      </c>
      <c r="BG78" s="300" t="s">
        <v>2307</v>
      </c>
    </row>
    <row r="79" spans="1:59" ht="42" customHeight="1">
      <c r="A79" s="46">
        <v>74</v>
      </c>
      <c r="B79" s="46" t="s">
        <v>166</v>
      </c>
      <c r="C79" s="100">
        <v>42488</v>
      </c>
      <c r="D79" s="46" t="s">
        <v>2035</v>
      </c>
      <c r="E79" s="46" t="s">
        <v>66</v>
      </c>
      <c r="F79" s="46" t="s">
        <v>2320</v>
      </c>
      <c r="G79" s="46" t="s">
        <v>2321</v>
      </c>
      <c r="H79" s="100">
        <v>41180</v>
      </c>
      <c r="I79" s="46" t="s">
        <v>2322</v>
      </c>
      <c r="J79" s="46" t="s">
        <v>108</v>
      </c>
      <c r="K79" s="300" t="s">
        <v>2323</v>
      </c>
      <c r="L79" s="101" t="s">
        <v>2040</v>
      </c>
      <c r="M79" s="89" t="s">
        <v>2324</v>
      </c>
      <c r="N79" s="89" t="s">
        <v>2325</v>
      </c>
      <c r="O79" s="89">
        <v>244793</v>
      </c>
      <c r="P79" s="89" t="s">
        <v>78</v>
      </c>
      <c r="Q79" s="89" t="s">
        <v>78</v>
      </c>
      <c r="R79" s="89">
        <v>2315451.2000000002</v>
      </c>
      <c r="S79" s="89">
        <v>43523.7</v>
      </c>
      <c r="T79" s="89" t="s">
        <v>78</v>
      </c>
      <c r="U79" s="89" t="s">
        <v>78</v>
      </c>
      <c r="V79" s="89">
        <v>2408428</v>
      </c>
      <c r="W79" s="89">
        <v>43523.8</v>
      </c>
      <c r="X79" s="89" t="s">
        <v>78</v>
      </c>
      <c r="Y79" s="89" t="s">
        <v>78</v>
      </c>
      <c r="Z79" s="89" t="s">
        <v>78</v>
      </c>
      <c r="AA79" s="89" t="s">
        <v>78</v>
      </c>
      <c r="AB79" s="89" t="s">
        <v>78</v>
      </c>
      <c r="AC79" s="89" t="s">
        <v>78</v>
      </c>
      <c r="AD79" s="89" t="s">
        <v>78</v>
      </c>
      <c r="AE79" s="89" t="s">
        <v>78</v>
      </c>
      <c r="AF79" s="89" t="s">
        <v>78</v>
      </c>
      <c r="AG79" s="89" t="s">
        <v>78</v>
      </c>
      <c r="AH79" s="89" t="s">
        <v>78</v>
      </c>
      <c r="AI79" s="89" t="s">
        <v>78</v>
      </c>
      <c r="AJ79" s="89" t="s">
        <v>78</v>
      </c>
      <c r="AK79" s="301" t="s">
        <v>113</v>
      </c>
      <c r="AL79" s="139" t="s">
        <v>113</v>
      </c>
      <c r="AM79" s="46" t="s">
        <v>113</v>
      </c>
      <c r="AN79" s="139"/>
      <c r="AO79" s="139" t="s">
        <v>113</v>
      </c>
      <c r="AP79" s="139"/>
      <c r="AQ79" s="139"/>
      <c r="AR79" s="139"/>
      <c r="AS79" s="139"/>
      <c r="AT79" s="139"/>
      <c r="AU79" s="46"/>
      <c r="AV79" s="46"/>
      <c r="AW79" s="46" t="s">
        <v>113</v>
      </c>
      <c r="AX79" s="46"/>
      <c r="AY79" s="46"/>
      <c r="AZ79" s="46"/>
      <c r="BA79" s="46" t="s">
        <v>2326</v>
      </c>
      <c r="BB79" s="46" t="s">
        <v>2321</v>
      </c>
      <c r="BC79" s="100">
        <v>41180</v>
      </c>
      <c r="BD79" s="46" t="s">
        <v>2322</v>
      </c>
      <c r="BE79" s="46" t="s">
        <v>108</v>
      </c>
      <c r="BF79" s="46" t="s">
        <v>2327</v>
      </c>
      <c r="BG79" s="300" t="s">
        <v>2323</v>
      </c>
    </row>
    <row r="80" spans="1:59" ht="42" customHeight="1">
      <c r="A80" s="46">
        <v>75</v>
      </c>
      <c r="B80" s="46" t="s">
        <v>166</v>
      </c>
      <c r="C80" s="100">
        <v>42488</v>
      </c>
      <c r="D80" s="46" t="s">
        <v>2035</v>
      </c>
      <c r="E80" s="46" t="s">
        <v>66</v>
      </c>
      <c r="F80" s="46" t="s">
        <v>2328</v>
      </c>
      <c r="G80" s="46" t="s">
        <v>2321</v>
      </c>
      <c r="H80" s="100">
        <v>41180</v>
      </c>
      <c r="I80" s="46" t="s">
        <v>2322</v>
      </c>
      <c r="J80" s="46" t="s">
        <v>108</v>
      </c>
      <c r="K80" s="300" t="s">
        <v>2323</v>
      </c>
      <c r="L80" s="101" t="s">
        <v>2040</v>
      </c>
      <c r="M80" s="89" t="s">
        <v>78</v>
      </c>
      <c r="N80" s="89">
        <v>315478.09999999998</v>
      </c>
      <c r="O80" s="89" t="s">
        <v>78</v>
      </c>
      <c r="P80" s="89">
        <v>938267.8</v>
      </c>
      <c r="Q80" s="89" t="s">
        <v>78</v>
      </c>
      <c r="R80" s="89">
        <v>105215.4</v>
      </c>
      <c r="S80" s="89" t="s">
        <v>78</v>
      </c>
      <c r="T80" s="89">
        <v>695225</v>
      </c>
      <c r="U80" s="89" t="s">
        <v>78</v>
      </c>
      <c r="V80" s="89">
        <v>108925.8</v>
      </c>
      <c r="W80" s="89" t="s">
        <v>78</v>
      </c>
      <c r="X80" s="89">
        <v>580000</v>
      </c>
      <c r="Y80" s="89" t="s">
        <v>78</v>
      </c>
      <c r="Z80" s="89" t="s">
        <v>78</v>
      </c>
      <c r="AA80" s="89" t="s">
        <v>78</v>
      </c>
      <c r="AB80" s="89" t="s">
        <v>78</v>
      </c>
      <c r="AC80" s="89" t="s">
        <v>78</v>
      </c>
      <c r="AD80" s="89" t="s">
        <v>78</v>
      </c>
      <c r="AE80" s="89" t="s">
        <v>78</v>
      </c>
      <c r="AF80" s="89" t="s">
        <v>78</v>
      </c>
      <c r="AG80" s="89" t="s">
        <v>78</v>
      </c>
      <c r="AH80" s="89" t="s">
        <v>78</v>
      </c>
      <c r="AI80" s="89" t="s">
        <v>78</v>
      </c>
      <c r="AJ80" s="89" t="s">
        <v>78</v>
      </c>
      <c r="AK80" s="301" t="s">
        <v>113</v>
      </c>
      <c r="AL80" s="139"/>
      <c r="AM80" s="46"/>
      <c r="AN80" s="139"/>
      <c r="AO80" s="139"/>
      <c r="AP80" s="139"/>
      <c r="AQ80" s="139"/>
      <c r="AR80" s="139"/>
      <c r="AS80" s="139" t="s">
        <v>113</v>
      </c>
      <c r="AT80" s="139" t="s">
        <v>113</v>
      </c>
      <c r="AU80" s="46"/>
      <c r="AV80" s="46"/>
      <c r="AW80" s="46"/>
      <c r="AX80" s="46"/>
      <c r="AY80" s="46"/>
      <c r="AZ80" s="46"/>
      <c r="BA80" s="46" t="s">
        <v>2326</v>
      </c>
      <c r="BB80" s="46" t="s">
        <v>2321</v>
      </c>
      <c r="BC80" s="100">
        <v>41180</v>
      </c>
      <c r="BD80" s="46" t="s">
        <v>2322</v>
      </c>
      <c r="BE80" s="46" t="s">
        <v>108</v>
      </c>
      <c r="BF80" s="46" t="s">
        <v>2327</v>
      </c>
      <c r="BG80" s="300" t="s">
        <v>2323</v>
      </c>
    </row>
    <row r="81" spans="1:59" ht="42" customHeight="1">
      <c r="A81" s="46">
        <v>76</v>
      </c>
      <c r="B81" s="46" t="s">
        <v>474</v>
      </c>
      <c r="C81" s="100">
        <v>42488</v>
      </c>
      <c r="D81" s="46" t="s">
        <v>2035</v>
      </c>
      <c r="E81" s="46" t="s">
        <v>66</v>
      </c>
      <c r="F81" s="46" t="s">
        <v>2329</v>
      </c>
      <c r="G81" s="46" t="s">
        <v>2330</v>
      </c>
      <c r="H81" s="100">
        <v>41516</v>
      </c>
      <c r="I81" s="46" t="s">
        <v>2331</v>
      </c>
      <c r="J81" s="46" t="s">
        <v>108</v>
      </c>
      <c r="K81" s="300" t="s">
        <v>2332</v>
      </c>
      <c r="L81" s="101" t="s">
        <v>2040</v>
      </c>
      <c r="M81" s="89" t="s">
        <v>78</v>
      </c>
      <c r="N81" s="89" t="s">
        <v>2333</v>
      </c>
      <c r="O81" s="89" t="s">
        <v>78</v>
      </c>
      <c r="P81" s="89" t="s">
        <v>78</v>
      </c>
      <c r="Q81" s="89" t="s">
        <v>78</v>
      </c>
      <c r="R81" s="89" t="s">
        <v>2334</v>
      </c>
      <c r="S81" s="89" t="s">
        <v>78</v>
      </c>
      <c r="T81" s="89" t="s">
        <v>78</v>
      </c>
      <c r="U81" s="89" t="s">
        <v>78</v>
      </c>
      <c r="V81" s="89">
        <v>414124.9</v>
      </c>
      <c r="W81" s="89" t="s">
        <v>78</v>
      </c>
      <c r="X81" s="89" t="s">
        <v>78</v>
      </c>
      <c r="Y81" s="89" t="s">
        <v>78</v>
      </c>
      <c r="Z81" s="89">
        <v>709046</v>
      </c>
      <c r="AA81" s="89" t="s">
        <v>78</v>
      </c>
      <c r="AB81" s="89" t="s">
        <v>78</v>
      </c>
      <c r="AC81" s="89" t="s">
        <v>78</v>
      </c>
      <c r="AD81" s="89">
        <v>788781</v>
      </c>
      <c r="AE81" s="89" t="s">
        <v>78</v>
      </c>
      <c r="AF81" s="89" t="s">
        <v>78</v>
      </c>
      <c r="AG81" s="89" t="s">
        <v>78</v>
      </c>
      <c r="AH81" s="89">
        <v>824350</v>
      </c>
      <c r="AI81" s="89" t="s">
        <v>78</v>
      </c>
      <c r="AJ81" s="89" t="s">
        <v>78</v>
      </c>
      <c r="AK81" s="301" t="s">
        <v>113</v>
      </c>
      <c r="AL81" s="139" t="s">
        <v>113</v>
      </c>
      <c r="AM81" s="46" t="s">
        <v>113</v>
      </c>
      <c r="AN81" s="139"/>
      <c r="AO81" s="139"/>
      <c r="AP81" s="139"/>
      <c r="AQ81" s="139"/>
      <c r="AR81" s="139"/>
      <c r="AS81" s="139" t="s">
        <v>113</v>
      </c>
      <c r="AT81" s="139" t="s">
        <v>113</v>
      </c>
      <c r="AU81" s="46"/>
      <c r="AV81" s="46"/>
      <c r="AW81" s="46" t="s">
        <v>113</v>
      </c>
      <c r="AX81" s="46"/>
      <c r="AY81" s="46" t="s">
        <v>113</v>
      </c>
      <c r="AZ81" s="46"/>
      <c r="BA81" s="46" t="s">
        <v>2335</v>
      </c>
      <c r="BB81" s="46" t="s">
        <v>2330</v>
      </c>
      <c r="BC81" s="100">
        <v>41516</v>
      </c>
      <c r="BD81" s="46" t="s">
        <v>2331</v>
      </c>
      <c r="BE81" s="46" t="s">
        <v>108</v>
      </c>
      <c r="BF81" s="46" t="s">
        <v>2336</v>
      </c>
      <c r="BG81" s="300" t="s">
        <v>2332</v>
      </c>
    </row>
    <row r="82" spans="1:59" ht="42" customHeight="1">
      <c r="A82" s="46">
        <v>77</v>
      </c>
      <c r="B82" s="46" t="s">
        <v>1113</v>
      </c>
      <c r="C82" s="100">
        <v>42488</v>
      </c>
      <c r="D82" s="46" t="s">
        <v>2035</v>
      </c>
      <c r="E82" s="46" t="s">
        <v>66</v>
      </c>
      <c r="F82" s="46" t="s">
        <v>2081</v>
      </c>
      <c r="G82" s="46" t="s">
        <v>2337</v>
      </c>
      <c r="H82" s="100">
        <v>41067</v>
      </c>
      <c r="I82" s="46" t="s">
        <v>2338</v>
      </c>
      <c r="J82" s="46" t="s">
        <v>86</v>
      </c>
      <c r="K82" s="300" t="s">
        <v>2339</v>
      </c>
      <c r="L82" s="101" t="s">
        <v>518</v>
      </c>
      <c r="M82" s="89" t="s">
        <v>78</v>
      </c>
      <c r="N82" s="89">
        <v>96.36</v>
      </c>
      <c r="O82" s="89" t="s">
        <v>2340</v>
      </c>
      <c r="P82" s="89" t="s">
        <v>78</v>
      </c>
      <c r="Q82" s="89" t="s">
        <v>78</v>
      </c>
      <c r="R82" s="89">
        <v>70.36</v>
      </c>
      <c r="S82" s="89" t="s">
        <v>2341</v>
      </c>
      <c r="T82" s="89" t="s">
        <v>78</v>
      </c>
      <c r="U82" s="89" t="s">
        <v>78</v>
      </c>
      <c r="V82" s="89" t="s">
        <v>78</v>
      </c>
      <c r="W82" s="89" t="s">
        <v>78</v>
      </c>
      <c r="X82" s="89" t="s">
        <v>78</v>
      </c>
      <c r="Y82" s="89" t="s">
        <v>78</v>
      </c>
      <c r="Z82" s="89" t="s">
        <v>78</v>
      </c>
      <c r="AA82" s="89" t="s">
        <v>78</v>
      </c>
      <c r="AB82" s="89" t="s">
        <v>78</v>
      </c>
      <c r="AC82" s="89" t="s">
        <v>78</v>
      </c>
      <c r="AD82" s="89" t="s">
        <v>78</v>
      </c>
      <c r="AE82" s="89" t="s">
        <v>78</v>
      </c>
      <c r="AF82" s="89" t="s">
        <v>78</v>
      </c>
      <c r="AG82" s="89" t="s">
        <v>78</v>
      </c>
      <c r="AH82" s="89" t="s">
        <v>78</v>
      </c>
      <c r="AI82" s="89" t="s">
        <v>78</v>
      </c>
      <c r="AJ82" s="89" t="s">
        <v>78</v>
      </c>
      <c r="AK82" s="301" t="s">
        <v>113</v>
      </c>
      <c r="AL82" s="139" t="s">
        <v>113</v>
      </c>
      <c r="AM82" s="46" t="s">
        <v>113</v>
      </c>
      <c r="AN82" s="139"/>
      <c r="AO82" s="139"/>
      <c r="AP82" s="139"/>
      <c r="AQ82" s="139"/>
      <c r="AR82" s="139"/>
      <c r="AS82" s="139"/>
      <c r="AT82" s="139"/>
      <c r="AU82" s="46"/>
      <c r="AV82" s="46"/>
      <c r="AW82" s="46"/>
      <c r="AX82" s="46"/>
      <c r="AY82" s="46"/>
      <c r="AZ82" s="46"/>
      <c r="BA82" s="46" t="s">
        <v>2342</v>
      </c>
      <c r="BB82" s="46" t="s">
        <v>2337</v>
      </c>
      <c r="BC82" s="100">
        <v>41067</v>
      </c>
      <c r="BD82" s="46" t="s">
        <v>2338</v>
      </c>
      <c r="BE82" s="46" t="s">
        <v>1313</v>
      </c>
      <c r="BF82" s="46" t="s">
        <v>2343</v>
      </c>
      <c r="BG82" s="300" t="s">
        <v>2339</v>
      </c>
    </row>
    <row r="83" spans="1:59" ht="42" customHeight="1">
      <c r="A83" s="46">
        <v>78</v>
      </c>
      <c r="B83" s="46" t="s">
        <v>1113</v>
      </c>
      <c r="C83" s="100">
        <v>42488</v>
      </c>
      <c r="D83" s="46" t="s">
        <v>2035</v>
      </c>
      <c r="E83" s="46" t="s">
        <v>112</v>
      </c>
      <c r="F83" s="46" t="s">
        <v>2342</v>
      </c>
      <c r="G83" s="46" t="s">
        <v>2337</v>
      </c>
      <c r="H83" s="100">
        <v>41067</v>
      </c>
      <c r="I83" s="46" t="s">
        <v>2338</v>
      </c>
      <c r="J83" s="46" t="s">
        <v>1313</v>
      </c>
      <c r="K83" s="300" t="s">
        <v>2339</v>
      </c>
      <c r="L83" s="101" t="s">
        <v>518</v>
      </c>
      <c r="M83" s="89">
        <v>13821.049000000001</v>
      </c>
      <c r="N83" s="89">
        <v>34904.597999999998</v>
      </c>
      <c r="O83" s="89">
        <v>2788.0590000000002</v>
      </c>
      <c r="P83" s="89">
        <v>24369.239000000001</v>
      </c>
      <c r="Q83" s="89">
        <v>1933.26</v>
      </c>
      <c r="R83" s="89">
        <v>2994.68</v>
      </c>
      <c r="S83" s="89">
        <v>354.63200000000001</v>
      </c>
      <c r="T83" s="89">
        <v>3110.5630000000001</v>
      </c>
      <c r="U83" s="89">
        <f>5107.138/4</f>
        <v>1276.7845</v>
      </c>
      <c r="V83" s="89">
        <f>14489.4/4</f>
        <v>3622.35</v>
      </c>
      <c r="W83" s="89">
        <f>841.007/4</f>
        <v>210.25174999999999</v>
      </c>
      <c r="X83" s="89">
        <f>13851.75/4</f>
        <v>3462.9375</v>
      </c>
      <c r="Y83" s="89">
        <f>5107.138/4</f>
        <v>1276.7845</v>
      </c>
      <c r="Z83" s="89">
        <f>14489.4/4</f>
        <v>3622.35</v>
      </c>
      <c r="AA83" s="89">
        <f>841.007/4</f>
        <v>210.25174999999999</v>
      </c>
      <c r="AB83" s="89">
        <f>13851.75/4</f>
        <v>3462.9375</v>
      </c>
      <c r="AC83" s="89">
        <f>5107.138/4</f>
        <v>1276.7845</v>
      </c>
      <c r="AD83" s="89">
        <f>14489.4/4</f>
        <v>3622.35</v>
      </c>
      <c r="AE83" s="89">
        <f>841.007/4</f>
        <v>210.25174999999999</v>
      </c>
      <c r="AF83" s="89">
        <f>13851.75/4</f>
        <v>3462.9375</v>
      </c>
      <c r="AG83" s="89">
        <f>5107.138/4</f>
        <v>1276.7845</v>
      </c>
      <c r="AH83" s="89">
        <f>14489.4/4</f>
        <v>3622.35</v>
      </c>
      <c r="AI83" s="89">
        <f>841.007/4</f>
        <v>210.25174999999999</v>
      </c>
      <c r="AJ83" s="89">
        <f>13851.75/4</f>
        <v>3462.9375</v>
      </c>
      <c r="AK83" s="301" t="s">
        <v>113</v>
      </c>
      <c r="AL83" s="139" t="s">
        <v>113</v>
      </c>
      <c r="AM83" s="46" t="s">
        <v>113</v>
      </c>
      <c r="AN83" s="139" t="s">
        <v>113</v>
      </c>
      <c r="AO83" s="139" t="s">
        <v>113</v>
      </c>
      <c r="AP83" s="139"/>
      <c r="AQ83" s="139"/>
      <c r="AR83" s="139"/>
      <c r="AS83" s="139"/>
      <c r="AT83" s="139" t="s">
        <v>113</v>
      </c>
      <c r="AU83" s="46"/>
      <c r="AV83" s="46"/>
      <c r="AW83" s="46" t="s">
        <v>113</v>
      </c>
      <c r="AX83" s="46"/>
      <c r="AY83" s="46"/>
      <c r="AZ83" s="46"/>
      <c r="BA83" s="46" t="s">
        <v>78</v>
      </c>
      <c r="BB83" s="46" t="s">
        <v>78</v>
      </c>
      <c r="BC83" s="100" t="s">
        <v>78</v>
      </c>
      <c r="BD83" s="46" t="s">
        <v>78</v>
      </c>
      <c r="BE83" s="46" t="s">
        <v>78</v>
      </c>
      <c r="BF83" s="46" t="s">
        <v>78</v>
      </c>
      <c r="BG83" s="300" t="s">
        <v>78</v>
      </c>
    </row>
    <row r="84" spans="1:59" ht="42" customHeight="1">
      <c r="A84" s="46">
        <v>79</v>
      </c>
      <c r="B84" s="46" t="s">
        <v>769</v>
      </c>
      <c r="C84" s="100">
        <v>42489</v>
      </c>
      <c r="D84" s="46" t="s">
        <v>2035</v>
      </c>
      <c r="E84" s="46" t="s">
        <v>66</v>
      </c>
      <c r="F84" s="46" t="s">
        <v>2344</v>
      </c>
      <c r="G84" s="46" t="s">
        <v>2345</v>
      </c>
      <c r="H84" s="100">
        <v>41534</v>
      </c>
      <c r="I84" s="46" t="s">
        <v>2346</v>
      </c>
      <c r="J84" s="46" t="s">
        <v>63</v>
      </c>
      <c r="K84" s="300" t="s">
        <v>2347</v>
      </c>
      <c r="L84" s="101" t="s">
        <v>2040</v>
      </c>
      <c r="M84" s="89" t="s">
        <v>78</v>
      </c>
      <c r="N84" s="89" t="s">
        <v>78</v>
      </c>
      <c r="O84" s="89" t="s">
        <v>78</v>
      </c>
      <c r="P84" s="89" t="s">
        <v>78</v>
      </c>
      <c r="Q84" s="89" t="s">
        <v>78</v>
      </c>
      <c r="R84" s="89">
        <v>8977.7000000000007</v>
      </c>
      <c r="S84" s="89">
        <v>43862</v>
      </c>
      <c r="T84" s="89">
        <v>41622</v>
      </c>
      <c r="U84" s="89" t="s">
        <v>78</v>
      </c>
      <c r="V84" s="89">
        <v>4994.5</v>
      </c>
      <c r="W84" s="89">
        <v>56862.5</v>
      </c>
      <c r="X84" s="89">
        <v>54740</v>
      </c>
      <c r="Y84" s="89"/>
      <c r="Z84" s="89">
        <v>227425.68</v>
      </c>
      <c r="AA84" s="89">
        <v>45801.01</v>
      </c>
      <c r="AB84" s="89">
        <v>42642.31</v>
      </c>
      <c r="AC84" s="89"/>
      <c r="AD84" s="89">
        <v>327420.14</v>
      </c>
      <c r="AE84" s="89">
        <v>65938.78</v>
      </c>
      <c r="AF84" s="89">
        <v>61391.28</v>
      </c>
      <c r="AG84" s="89"/>
      <c r="AH84" s="89">
        <v>234100.58</v>
      </c>
      <c r="AI84" s="89">
        <v>47145.26</v>
      </c>
      <c r="AJ84" s="89">
        <v>43893.86</v>
      </c>
      <c r="AK84" s="301" t="s">
        <v>113</v>
      </c>
      <c r="AL84" s="139"/>
      <c r="AM84" s="46"/>
      <c r="AN84" s="139"/>
      <c r="AO84" s="139"/>
      <c r="AP84" s="139"/>
      <c r="AQ84" s="139"/>
      <c r="AR84" s="139"/>
      <c r="AS84" s="139"/>
      <c r="AT84" s="139" t="s">
        <v>113</v>
      </c>
      <c r="AU84" s="46"/>
      <c r="AV84" s="46"/>
      <c r="AW84" s="46"/>
      <c r="AX84" s="46"/>
      <c r="AY84" s="46"/>
      <c r="AZ84" s="46"/>
      <c r="BA84" s="46"/>
      <c r="BB84" s="46"/>
      <c r="BC84" s="100"/>
      <c r="BD84" s="46"/>
      <c r="BE84" s="46"/>
      <c r="BF84" s="46"/>
      <c r="BG84" s="300"/>
    </row>
    <row r="85" spans="1:59" ht="42" customHeight="1">
      <c r="A85" s="46">
        <v>80</v>
      </c>
      <c r="B85" s="46" t="s">
        <v>769</v>
      </c>
      <c r="C85" s="100">
        <v>42489</v>
      </c>
      <c r="D85" s="46" t="s">
        <v>2035</v>
      </c>
      <c r="E85" s="46" t="s">
        <v>66</v>
      </c>
      <c r="F85" s="46" t="s">
        <v>2348</v>
      </c>
      <c r="G85" s="46" t="s">
        <v>2345</v>
      </c>
      <c r="H85" s="100">
        <v>41534</v>
      </c>
      <c r="I85" s="46" t="s">
        <v>2346</v>
      </c>
      <c r="J85" s="46" t="s">
        <v>56</v>
      </c>
      <c r="K85" s="300" t="s">
        <v>2347</v>
      </c>
      <c r="L85" s="101" t="s">
        <v>2040</v>
      </c>
      <c r="M85" s="89" t="s">
        <v>78</v>
      </c>
      <c r="N85" s="89" t="s">
        <v>78</v>
      </c>
      <c r="O85" s="89">
        <v>500</v>
      </c>
      <c r="P85" s="89" t="s">
        <v>78</v>
      </c>
      <c r="Q85" s="89" t="s">
        <v>78</v>
      </c>
      <c r="R85" s="89" t="s">
        <v>78</v>
      </c>
      <c r="S85" s="89" t="s">
        <v>78</v>
      </c>
      <c r="T85" s="89">
        <v>21300</v>
      </c>
      <c r="U85" s="89" t="s">
        <v>78</v>
      </c>
      <c r="V85" s="89" t="s">
        <v>78</v>
      </c>
      <c r="W85" s="89" t="s">
        <v>78</v>
      </c>
      <c r="X85" s="89">
        <v>40000</v>
      </c>
      <c r="Y85" s="89"/>
      <c r="Z85" s="89"/>
      <c r="AA85" s="89"/>
      <c r="AB85" s="89">
        <v>40000</v>
      </c>
      <c r="AC85" s="89"/>
      <c r="AD85" s="89"/>
      <c r="AE85" s="89"/>
      <c r="AF85" s="89">
        <v>40000</v>
      </c>
      <c r="AG85" s="89"/>
      <c r="AH85" s="89"/>
      <c r="AI85" s="89"/>
      <c r="AJ85" s="89">
        <v>40000</v>
      </c>
      <c r="AK85" s="301" t="s">
        <v>113</v>
      </c>
      <c r="AL85" s="139"/>
      <c r="AM85" s="46"/>
      <c r="AN85" s="139"/>
      <c r="AO85" s="139"/>
      <c r="AP85" s="139"/>
      <c r="AQ85" s="139" t="s">
        <v>113</v>
      </c>
      <c r="AR85" s="139"/>
      <c r="AS85" s="139"/>
      <c r="AT85" s="139"/>
      <c r="AU85" s="46"/>
      <c r="AV85" s="46"/>
      <c r="AW85" s="46"/>
      <c r="AX85" s="46"/>
      <c r="AY85" s="46"/>
      <c r="AZ85" s="46"/>
      <c r="BA85" s="46"/>
      <c r="BB85" s="46"/>
      <c r="BC85" s="100"/>
      <c r="BD85" s="46"/>
      <c r="BE85" s="46"/>
      <c r="BF85" s="46"/>
      <c r="BG85" s="300"/>
    </row>
    <row r="86" spans="1:59" ht="42" customHeight="1">
      <c r="A86" s="46">
        <v>81</v>
      </c>
      <c r="B86" s="46" t="s">
        <v>1143</v>
      </c>
      <c r="C86" s="100">
        <v>42489</v>
      </c>
      <c r="D86" s="46" t="s">
        <v>2035</v>
      </c>
      <c r="E86" s="46" t="s">
        <v>66</v>
      </c>
      <c r="F86" s="46" t="s">
        <v>2087</v>
      </c>
      <c r="G86" s="46" t="s">
        <v>2349</v>
      </c>
      <c r="H86" s="100">
        <v>42368</v>
      </c>
      <c r="I86" s="46" t="s">
        <v>2350</v>
      </c>
      <c r="J86" s="46" t="s">
        <v>374</v>
      </c>
      <c r="K86" s="300" t="s">
        <v>2351</v>
      </c>
      <c r="L86" s="101" t="s">
        <v>2040</v>
      </c>
      <c r="M86" s="89" t="s">
        <v>78</v>
      </c>
      <c r="N86" s="89">
        <v>3447010</v>
      </c>
      <c r="O86" s="89" t="s">
        <v>78</v>
      </c>
      <c r="P86" s="89" t="s">
        <v>78</v>
      </c>
      <c r="Q86" s="89" t="s">
        <v>78</v>
      </c>
      <c r="R86" s="89">
        <v>650300</v>
      </c>
      <c r="S86" s="89" t="s">
        <v>78</v>
      </c>
      <c r="T86" s="89" t="s">
        <v>78</v>
      </c>
      <c r="U86" s="89" t="s">
        <v>78</v>
      </c>
      <c r="V86" s="89">
        <v>690110</v>
      </c>
      <c r="W86" s="89" t="s">
        <v>78</v>
      </c>
      <c r="X86" s="89" t="s">
        <v>78</v>
      </c>
      <c r="Y86" s="89" t="s">
        <v>78</v>
      </c>
      <c r="Z86" s="89">
        <v>702200</v>
      </c>
      <c r="AA86" s="89"/>
      <c r="AB86" s="89"/>
      <c r="AC86" s="89"/>
      <c r="AD86" s="89">
        <v>702200</v>
      </c>
      <c r="AE86" s="89"/>
      <c r="AF86" s="89"/>
      <c r="AG86" s="89"/>
      <c r="AH86" s="89">
        <v>702200</v>
      </c>
      <c r="AI86" s="89"/>
      <c r="AJ86" s="89"/>
      <c r="AK86" s="301" t="s">
        <v>113</v>
      </c>
      <c r="AL86" s="139"/>
      <c r="AM86" s="46"/>
      <c r="AN86" s="139"/>
      <c r="AO86" s="139"/>
      <c r="AP86" s="139"/>
      <c r="AQ86" s="139"/>
      <c r="AR86" s="139"/>
      <c r="AS86" s="139"/>
      <c r="AT86" s="139" t="s">
        <v>113</v>
      </c>
      <c r="AU86" s="46"/>
      <c r="AV86" s="46"/>
      <c r="AW86" s="46"/>
      <c r="AX86" s="46"/>
      <c r="AY86" s="46"/>
      <c r="AZ86" s="46"/>
      <c r="BA86" s="46"/>
      <c r="BB86" s="46"/>
      <c r="BC86" s="100"/>
      <c r="BD86" s="46"/>
      <c r="BE86" s="46"/>
      <c r="BF86" s="46"/>
      <c r="BG86" s="300"/>
    </row>
    <row r="87" spans="1:59" ht="42" customHeight="1">
      <c r="A87" s="46">
        <v>82</v>
      </c>
      <c r="B87" s="46" t="s">
        <v>1143</v>
      </c>
      <c r="C87" s="100">
        <v>42489</v>
      </c>
      <c r="D87" s="46" t="s">
        <v>2035</v>
      </c>
      <c r="E87" s="46" t="s">
        <v>66</v>
      </c>
      <c r="F87" s="46" t="s">
        <v>2352</v>
      </c>
      <c r="G87" s="46" t="s">
        <v>2349</v>
      </c>
      <c r="H87" s="100">
        <v>42368</v>
      </c>
      <c r="I87" s="46" t="s">
        <v>2350</v>
      </c>
      <c r="J87" s="46" t="s">
        <v>374</v>
      </c>
      <c r="K87" s="300" t="s">
        <v>2351</v>
      </c>
      <c r="L87" s="101" t="s">
        <v>2040</v>
      </c>
      <c r="M87" s="89" t="s">
        <v>78</v>
      </c>
      <c r="N87" s="89">
        <v>2082300</v>
      </c>
      <c r="O87" s="89" t="s">
        <v>78</v>
      </c>
      <c r="P87" s="89" t="s">
        <v>78</v>
      </c>
      <c r="Q87" s="89" t="s">
        <v>78</v>
      </c>
      <c r="R87" s="89">
        <v>345300</v>
      </c>
      <c r="S87" s="89" t="s">
        <v>78</v>
      </c>
      <c r="T87" s="89" t="s">
        <v>78</v>
      </c>
      <c r="U87" s="89" t="s">
        <v>78</v>
      </c>
      <c r="V87" s="89">
        <v>386500</v>
      </c>
      <c r="W87" s="89" t="s">
        <v>78</v>
      </c>
      <c r="X87" s="89" t="s">
        <v>78</v>
      </c>
      <c r="Y87" s="89" t="s">
        <v>78</v>
      </c>
      <c r="Z87" s="89">
        <v>410500</v>
      </c>
      <c r="AA87" s="89"/>
      <c r="AB87" s="89"/>
      <c r="AC87" s="89"/>
      <c r="AD87" s="89">
        <v>450000</v>
      </c>
      <c r="AE87" s="89"/>
      <c r="AF87" s="89"/>
      <c r="AG87" s="89"/>
      <c r="AH87" s="89">
        <v>490000</v>
      </c>
      <c r="AI87" s="89"/>
      <c r="AJ87" s="89"/>
      <c r="AK87" s="301" t="s">
        <v>113</v>
      </c>
      <c r="AL87" s="139" t="s">
        <v>113</v>
      </c>
      <c r="AM87" s="46" t="s">
        <v>113</v>
      </c>
      <c r="AN87" s="139"/>
      <c r="AO87" s="139"/>
      <c r="AP87" s="139"/>
      <c r="AQ87" s="139"/>
      <c r="AR87" s="139"/>
      <c r="AS87" s="139"/>
      <c r="AT87" s="139"/>
      <c r="AU87" s="46" t="s">
        <v>113</v>
      </c>
      <c r="AV87" s="46"/>
      <c r="AW87" s="46"/>
      <c r="AX87" s="46"/>
      <c r="AY87" s="46"/>
      <c r="AZ87" s="46"/>
      <c r="BA87" s="46"/>
      <c r="BB87" s="46"/>
      <c r="BC87" s="100"/>
      <c r="BD87" s="46"/>
      <c r="BE87" s="46"/>
      <c r="BF87" s="46"/>
      <c r="BG87" s="300"/>
    </row>
    <row r="88" spans="1:59" ht="42" customHeight="1">
      <c r="A88" s="46">
        <v>83</v>
      </c>
      <c r="B88" s="46" t="s">
        <v>1143</v>
      </c>
      <c r="C88" s="100">
        <v>42489</v>
      </c>
      <c r="D88" s="46" t="s">
        <v>2035</v>
      </c>
      <c r="E88" s="46" t="s">
        <v>66</v>
      </c>
      <c r="F88" s="46" t="s">
        <v>2353</v>
      </c>
      <c r="G88" s="46" t="s">
        <v>2349</v>
      </c>
      <c r="H88" s="100">
        <v>42368</v>
      </c>
      <c r="I88" s="46" t="s">
        <v>2350</v>
      </c>
      <c r="J88" s="46" t="s">
        <v>374</v>
      </c>
      <c r="K88" s="300" t="s">
        <v>2351</v>
      </c>
      <c r="L88" s="101" t="s">
        <v>2040</v>
      </c>
      <c r="M88" s="89" t="s">
        <v>78</v>
      </c>
      <c r="N88" s="89">
        <v>7249355</v>
      </c>
      <c r="O88" s="89" t="s">
        <v>78</v>
      </c>
      <c r="P88" s="89" t="s">
        <v>78</v>
      </c>
      <c r="Q88" s="89" t="s">
        <v>78</v>
      </c>
      <c r="R88" s="89">
        <v>1449871</v>
      </c>
      <c r="S88" s="89" t="s">
        <v>78</v>
      </c>
      <c r="T88" s="89" t="s">
        <v>78</v>
      </c>
      <c r="U88" s="89" t="s">
        <v>78</v>
      </c>
      <c r="V88" s="89">
        <v>1449871</v>
      </c>
      <c r="W88" s="89" t="s">
        <v>78</v>
      </c>
      <c r="X88" s="89" t="s">
        <v>78</v>
      </c>
      <c r="Y88" s="89" t="s">
        <v>78</v>
      </c>
      <c r="Z88" s="89">
        <v>1449871</v>
      </c>
      <c r="AA88" s="89"/>
      <c r="AB88" s="89"/>
      <c r="AC88" s="89"/>
      <c r="AD88" s="89">
        <v>1449871</v>
      </c>
      <c r="AE88" s="89"/>
      <c r="AF88" s="89"/>
      <c r="AG88" s="89"/>
      <c r="AH88" s="89">
        <v>1449871</v>
      </c>
      <c r="AI88" s="89"/>
      <c r="AJ88" s="89"/>
      <c r="AK88" s="301" t="s">
        <v>113</v>
      </c>
      <c r="AL88" s="139"/>
      <c r="AM88" s="46"/>
      <c r="AN88" s="139"/>
      <c r="AO88" s="139"/>
      <c r="AP88" s="139"/>
      <c r="AQ88" s="139"/>
      <c r="AR88" s="139"/>
      <c r="AS88" s="139"/>
      <c r="AT88" s="139"/>
      <c r="AU88" s="46"/>
      <c r="AV88" s="46"/>
      <c r="AW88" s="46"/>
      <c r="AX88" s="46" t="s">
        <v>113</v>
      </c>
      <c r="AY88" s="46"/>
      <c r="AZ88" s="46"/>
      <c r="BA88" s="46"/>
      <c r="BB88" s="46"/>
      <c r="BC88" s="100"/>
      <c r="BD88" s="46"/>
      <c r="BE88" s="46"/>
      <c r="BF88" s="46"/>
      <c r="BG88" s="300"/>
    </row>
    <row r="89" spans="1:59" ht="42" customHeight="1">
      <c r="A89" s="46">
        <v>84</v>
      </c>
      <c r="B89" s="46" t="s">
        <v>1152</v>
      </c>
      <c r="C89" s="100">
        <v>42489</v>
      </c>
      <c r="D89" s="46" t="s">
        <v>2035</v>
      </c>
      <c r="E89" s="46" t="s">
        <v>66</v>
      </c>
      <c r="F89" s="46" t="s">
        <v>2354</v>
      </c>
      <c r="G89" s="46" t="s">
        <v>2355</v>
      </c>
      <c r="H89" s="100">
        <v>41571</v>
      </c>
      <c r="I89" s="46" t="s">
        <v>2356</v>
      </c>
      <c r="J89" s="46" t="s">
        <v>117</v>
      </c>
      <c r="K89" s="300" t="s">
        <v>2357</v>
      </c>
      <c r="L89" s="101" t="s">
        <v>2040</v>
      </c>
      <c r="M89" s="89" t="s">
        <v>78</v>
      </c>
      <c r="N89" s="89">
        <v>3374807.6</v>
      </c>
      <c r="O89" s="89" t="s">
        <v>2358</v>
      </c>
      <c r="P89" s="89" t="s">
        <v>78</v>
      </c>
      <c r="Q89" s="89" t="s">
        <v>78</v>
      </c>
      <c r="R89" s="89">
        <v>702166.3</v>
      </c>
      <c r="S89" s="89">
        <v>42129</v>
      </c>
      <c r="T89" s="89" t="s">
        <v>78</v>
      </c>
      <c r="U89" s="89" t="s">
        <v>78</v>
      </c>
      <c r="V89" s="89">
        <v>702166.3</v>
      </c>
      <c r="W89" s="89">
        <v>42129</v>
      </c>
      <c r="X89" s="89"/>
      <c r="Y89" s="89"/>
      <c r="Z89" s="89">
        <v>702166.3</v>
      </c>
      <c r="AA89" s="89">
        <v>42129</v>
      </c>
      <c r="AB89" s="89"/>
      <c r="AC89" s="89"/>
      <c r="AD89" s="89"/>
      <c r="AE89" s="89"/>
      <c r="AF89" s="89"/>
      <c r="AG89" s="89"/>
      <c r="AH89" s="89"/>
      <c r="AI89" s="89"/>
      <c r="AJ89" s="89"/>
      <c r="AK89" s="301" t="s">
        <v>113</v>
      </c>
      <c r="AL89" s="139"/>
      <c r="AM89" s="46"/>
      <c r="AN89" s="139"/>
      <c r="AO89" s="139"/>
      <c r="AP89" s="139"/>
      <c r="AQ89" s="139"/>
      <c r="AR89" s="139"/>
      <c r="AS89" s="139"/>
      <c r="AT89" s="139" t="s">
        <v>113</v>
      </c>
      <c r="AU89" s="46"/>
      <c r="AV89" s="46"/>
      <c r="AW89" s="46"/>
      <c r="AX89" s="46"/>
      <c r="AY89" s="46"/>
      <c r="AZ89" s="46"/>
      <c r="BA89" s="46"/>
      <c r="BB89" s="46"/>
      <c r="BC89" s="100"/>
      <c r="BD89" s="46"/>
      <c r="BE89" s="46"/>
      <c r="BF89" s="46"/>
      <c r="BG89" s="300"/>
    </row>
    <row r="90" spans="1:59" ht="42" customHeight="1">
      <c r="A90" s="46">
        <v>85</v>
      </c>
      <c r="B90" s="46" t="s">
        <v>1152</v>
      </c>
      <c r="C90" s="100">
        <v>42489</v>
      </c>
      <c r="D90" s="46" t="s">
        <v>2035</v>
      </c>
      <c r="E90" s="46" t="s">
        <v>66</v>
      </c>
      <c r="F90" s="46" t="s">
        <v>2359</v>
      </c>
      <c r="G90" s="46" t="s">
        <v>2355</v>
      </c>
      <c r="H90" s="100">
        <v>41571</v>
      </c>
      <c r="I90" s="46" t="s">
        <v>2356</v>
      </c>
      <c r="J90" s="46" t="s">
        <v>117</v>
      </c>
      <c r="K90" s="300" t="s">
        <v>2357</v>
      </c>
      <c r="L90" s="101" t="s">
        <v>2040</v>
      </c>
      <c r="M90" s="89" t="s">
        <v>78</v>
      </c>
      <c r="N90" s="89" t="s">
        <v>2360</v>
      </c>
      <c r="O90" s="89" t="s">
        <v>2361</v>
      </c>
      <c r="P90" s="89" t="s">
        <v>78</v>
      </c>
      <c r="Q90" s="89" t="s">
        <v>78</v>
      </c>
      <c r="R90" s="89">
        <v>22251.3</v>
      </c>
      <c r="S90" s="89" t="s">
        <v>2362</v>
      </c>
      <c r="T90" s="89"/>
      <c r="U90" s="89"/>
      <c r="V90" s="89">
        <v>94525</v>
      </c>
      <c r="W90" s="89">
        <v>2706.7</v>
      </c>
      <c r="X90" s="89"/>
      <c r="Y90" s="89"/>
      <c r="Z90" s="89">
        <v>94525</v>
      </c>
      <c r="AA90" s="89">
        <v>2706.7</v>
      </c>
      <c r="AB90" s="89"/>
      <c r="AC90" s="89"/>
      <c r="AD90" s="89"/>
      <c r="AE90" s="89"/>
      <c r="AF90" s="89"/>
      <c r="AG90" s="89"/>
      <c r="AH90" s="89"/>
      <c r="AI90" s="89"/>
      <c r="AJ90" s="89"/>
      <c r="AK90" s="301" t="s">
        <v>113</v>
      </c>
      <c r="AL90" s="139"/>
      <c r="AM90" s="46"/>
      <c r="AN90" s="139"/>
      <c r="AO90" s="139" t="s">
        <v>113</v>
      </c>
      <c r="AP90" s="139"/>
      <c r="AQ90" s="139"/>
      <c r="AR90" s="139"/>
      <c r="AS90" s="139"/>
      <c r="AT90" s="139"/>
      <c r="AU90" s="46"/>
      <c r="AV90" s="46"/>
      <c r="AW90" s="46"/>
      <c r="AX90" s="46"/>
      <c r="AY90" s="46"/>
      <c r="AZ90" s="46"/>
      <c r="BA90" s="46"/>
      <c r="BB90" s="46"/>
      <c r="BC90" s="100"/>
      <c r="BD90" s="46"/>
      <c r="BE90" s="46"/>
      <c r="BF90" s="46"/>
      <c r="BG90" s="300"/>
    </row>
    <row r="91" spans="1:59" ht="42" customHeight="1">
      <c r="A91" s="46">
        <v>86</v>
      </c>
      <c r="B91" s="46" t="s">
        <v>1152</v>
      </c>
      <c r="C91" s="100">
        <v>42489</v>
      </c>
      <c r="D91" s="46" t="s">
        <v>2035</v>
      </c>
      <c r="E91" s="46" t="s">
        <v>66</v>
      </c>
      <c r="F91" s="46" t="s">
        <v>2081</v>
      </c>
      <c r="G91" s="46" t="s">
        <v>2355</v>
      </c>
      <c r="H91" s="100">
        <v>41571</v>
      </c>
      <c r="I91" s="46" t="s">
        <v>2356</v>
      </c>
      <c r="J91" s="46" t="s">
        <v>117</v>
      </c>
      <c r="K91" s="300" t="s">
        <v>2357</v>
      </c>
      <c r="L91" s="101" t="s">
        <v>2040</v>
      </c>
      <c r="M91" s="89">
        <v>3975872.8</v>
      </c>
      <c r="N91" s="89">
        <v>472697.4</v>
      </c>
      <c r="O91" s="89">
        <v>1338754.6000000001</v>
      </c>
      <c r="P91" s="89">
        <v>2382124.2999999998</v>
      </c>
      <c r="Q91" s="89" t="s">
        <v>2363</v>
      </c>
      <c r="R91" s="89" t="s">
        <v>2364</v>
      </c>
      <c r="S91" s="89">
        <v>232854.3</v>
      </c>
      <c r="T91" s="89" t="s">
        <v>2365</v>
      </c>
      <c r="U91" s="89">
        <v>1464856.2</v>
      </c>
      <c r="V91" s="89" t="s">
        <v>2364</v>
      </c>
      <c r="W91" s="89">
        <v>604671.80000000005</v>
      </c>
      <c r="X91" s="89">
        <v>795115</v>
      </c>
      <c r="Y91" s="89">
        <v>1490233</v>
      </c>
      <c r="Z91" s="89" t="s">
        <v>2364</v>
      </c>
      <c r="AA91" s="89" t="s">
        <v>2366</v>
      </c>
      <c r="AB91" s="89" t="s">
        <v>2367</v>
      </c>
      <c r="AC91" s="89"/>
      <c r="AD91" s="89"/>
      <c r="AE91" s="89"/>
      <c r="AF91" s="89"/>
      <c r="AG91" s="89"/>
      <c r="AH91" s="89"/>
      <c r="AI91" s="89"/>
      <c r="AJ91" s="89"/>
      <c r="AK91" s="301" t="s">
        <v>113</v>
      </c>
      <c r="AL91" s="139" t="s">
        <v>113</v>
      </c>
      <c r="AM91" s="46" t="s">
        <v>113</v>
      </c>
      <c r="AN91" s="139"/>
      <c r="AO91" s="139"/>
      <c r="AP91" s="139"/>
      <c r="AQ91" s="139"/>
      <c r="AR91" s="139"/>
      <c r="AS91" s="139"/>
      <c r="AT91" s="139"/>
      <c r="AU91" s="46" t="s">
        <v>113</v>
      </c>
      <c r="AV91" s="46"/>
      <c r="AW91" s="46"/>
      <c r="AX91" s="46"/>
      <c r="AY91" s="46"/>
      <c r="AZ91" s="46"/>
      <c r="BA91" s="46"/>
      <c r="BB91" s="46"/>
      <c r="BC91" s="100"/>
      <c r="BD91" s="46"/>
      <c r="BE91" s="46"/>
      <c r="BF91" s="46"/>
      <c r="BG91" s="300"/>
    </row>
    <row r="92" spans="1:59" ht="42" customHeight="1">
      <c r="A92" s="46">
        <v>87</v>
      </c>
      <c r="B92" s="46" t="s">
        <v>1152</v>
      </c>
      <c r="C92" s="100">
        <v>42489</v>
      </c>
      <c r="D92" s="46" t="s">
        <v>2035</v>
      </c>
      <c r="E92" s="46" t="s">
        <v>66</v>
      </c>
      <c r="F92" s="46" t="s">
        <v>2368</v>
      </c>
      <c r="G92" s="46" t="s">
        <v>2355</v>
      </c>
      <c r="H92" s="100">
        <v>41571</v>
      </c>
      <c r="I92" s="46" t="s">
        <v>2356</v>
      </c>
      <c r="J92" s="46" t="s">
        <v>117</v>
      </c>
      <c r="K92" s="300" t="s">
        <v>2357</v>
      </c>
      <c r="L92" s="101" t="s">
        <v>2040</v>
      </c>
      <c r="M92" s="89">
        <v>262041.9</v>
      </c>
      <c r="N92" s="89">
        <v>599738.5</v>
      </c>
      <c r="O92" s="89" t="s">
        <v>2369</v>
      </c>
      <c r="P92" s="89">
        <v>1742136.5</v>
      </c>
      <c r="Q92" s="89"/>
      <c r="R92" s="89">
        <v>59202</v>
      </c>
      <c r="S92" s="89">
        <v>4369</v>
      </c>
      <c r="T92" s="89" t="s">
        <v>2370</v>
      </c>
      <c r="U92" s="89"/>
      <c r="V92" s="89">
        <v>59202</v>
      </c>
      <c r="W92" s="89">
        <v>4505.3</v>
      </c>
      <c r="X92" s="89" t="s">
        <v>2371</v>
      </c>
      <c r="Y92" s="89"/>
      <c r="Z92" s="89">
        <v>59202</v>
      </c>
      <c r="AA92" s="89">
        <v>4505.3</v>
      </c>
      <c r="AB92" s="89" t="s">
        <v>2371</v>
      </c>
      <c r="AC92" s="89"/>
      <c r="AD92" s="89"/>
      <c r="AE92" s="89"/>
      <c r="AF92" s="89"/>
      <c r="AG92" s="89"/>
      <c r="AH92" s="89"/>
      <c r="AI92" s="89"/>
      <c r="AJ92" s="89"/>
      <c r="AK92" s="301" t="s">
        <v>113</v>
      </c>
      <c r="AL92" s="139"/>
      <c r="AM92" s="46"/>
      <c r="AN92" s="139"/>
      <c r="AO92" s="139"/>
      <c r="AP92" s="139"/>
      <c r="AQ92" s="139" t="s">
        <v>113</v>
      </c>
      <c r="AR92" s="139"/>
      <c r="AS92" s="139"/>
      <c r="AT92" s="139"/>
      <c r="AU92" s="46"/>
      <c r="AV92" s="46"/>
      <c r="AW92" s="46"/>
      <c r="AX92" s="46"/>
      <c r="AY92" s="46"/>
      <c r="AZ92" s="46"/>
      <c r="BA92" s="46"/>
      <c r="BB92" s="46"/>
      <c r="BC92" s="100"/>
      <c r="BD92" s="46"/>
      <c r="BE92" s="46"/>
      <c r="BF92" s="46"/>
      <c r="BG92" s="300"/>
    </row>
    <row r="93" spans="1:59" ht="42" customHeight="1">
      <c r="A93" s="46">
        <v>88</v>
      </c>
      <c r="B93" s="46" t="s">
        <v>1164</v>
      </c>
      <c r="C93" s="100">
        <v>42489</v>
      </c>
      <c r="D93" s="46" t="s">
        <v>2035</v>
      </c>
      <c r="E93" s="46" t="s">
        <v>66</v>
      </c>
      <c r="F93" s="46" t="s">
        <v>2372</v>
      </c>
      <c r="G93" s="46" t="s">
        <v>2373</v>
      </c>
      <c r="H93" s="100">
        <v>41551</v>
      </c>
      <c r="I93" s="46" t="s">
        <v>2374</v>
      </c>
      <c r="J93" s="46" t="s">
        <v>374</v>
      </c>
      <c r="K93" s="300" t="s">
        <v>2375</v>
      </c>
      <c r="L93" s="101" t="s">
        <v>518</v>
      </c>
      <c r="M93" s="89"/>
      <c r="N93" s="89" t="s">
        <v>2376</v>
      </c>
      <c r="O93" s="89"/>
      <c r="P93" s="89" t="s">
        <v>2377</v>
      </c>
      <c r="Q93" s="89"/>
      <c r="R93" s="89">
        <v>52868.18</v>
      </c>
      <c r="S93" s="89"/>
      <c r="T93" s="89">
        <v>3194229.3</v>
      </c>
      <c r="U93" s="89"/>
      <c r="V93" s="89">
        <v>47000</v>
      </c>
      <c r="W93" s="89"/>
      <c r="X93" s="89">
        <v>479061.42</v>
      </c>
      <c r="Y93" s="89"/>
      <c r="Z93" s="89">
        <v>57000</v>
      </c>
      <c r="AA93" s="89"/>
      <c r="AB93" s="89">
        <v>287082.92</v>
      </c>
      <c r="AC93" s="89"/>
      <c r="AD93" s="89">
        <v>63000</v>
      </c>
      <c r="AE93" s="89"/>
      <c r="AF93" s="89">
        <v>120531.93</v>
      </c>
      <c r="AG93" s="89"/>
      <c r="AH93" s="89">
        <v>69000</v>
      </c>
      <c r="AI93" s="89"/>
      <c r="AJ93" s="89">
        <v>424530.74</v>
      </c>
      <c r="AK93" s="301" t="s">
        <v>113</v>
      </c>
      <c r="AL93" s="139" t="s">
        <v>113</v>
      </c>
      <c r="AM93" s="46" t="s">
        <v>113</v>
      </c>
      <c r="AN93" s="139"/>
      <c r="AO93" s="139" t="s">
        <v>113</v>
      </c>
      <c r="AP93" s="139"/>
      <c r="AQ93" s="139"/>
      <c r="AR93" s="139"/>
      <c r="AS93" s="139"/>
      <c r="AT93" s="139" t="s">
        <v>113</v>
      </c>
      <c r="AU93" s="46"/>
      <c r="AV93" s="46"/>
      <c r="AW93" s="46"/>
      <c r="AX93" s="46"/>
      <c r="AY93" s="46"/>
      <c r="AZ93" s="46"/>
      <c r="BA93" s="46"/>
      <c r="BB93" s="46"/>
      <c r="BC93" s="100"/>
      <c r="BD93" s="46"/>
      <c r="BE93" s="46"/>
      <c r="BF93" s="46"/>
      <c r="BG93" s="300"/>
    </row>
    <row r="94" spans="1:59" ht="42" customHeight="1">
      <c r="A94" s="46">
        <v>89</v>
      </c>
      <c r="B94" s="46" t="s">
        <v>1169</v>
      </c>
      <c r="C94" s="100">
        <v>42489</v>
      </c>
      <c r="D94" s="46" t="s">
        <v>2035</v>
      </c>
      <c r="E94" s="46" t="s">
        <v>66</v>
      </c>
      <c r="F94" s="46" t="s">
        <v>2378</v>
      </c>
      <c r="G94" s="46" t="s">
        <v>2379</v>
      </c>
      <c r="H94" s="100">
        <v>41547</v>
      </c>
      <c r="I94" s="46" t="s">
        <v>2380</v>
      </c>
      <c r="J94" s="46" t="s">
        <v>108</v>
      </c>
      <c r="K94" s="300" t="s">
        <v>2381</v>
      </c>
      <c r="L94" s="101" t="s">
        <v>2040</v>
      </c>
      <c r="M94" s="89">
        <v>1497948.9</v>
      </c>
      <c r="N94" s="89" t="s">
        <v>2382</v>
      </c>
      <c r="O94" s="89" t="s">
        <v>2383</v>
      </c>
      <c r="P94" s="89">
        <v>1278589.5</v>
      </c>
      <c r="Q94" s="89" t="s">
        <v>2384</v>
      </c>
      <c r="R94" s="89" t="s">
        <v>2385</v>
      </c>
      <c r="S94" s="89">
        <v>35857.199999999997</v>
      </c>
      <c r="T94" s="89">
        <v>358684.8</v>
      </c>
      <c r="U94" s="89">
        <v>235853.9</v>
      </c>
      <c r="V94" s="89" t="s">
        <v>2386</v>
      </c>
      <c r="W94" s="89">
        <v>22076</v>
      </c>
      <c r="X94" s="89">
        <v>120000</v>
      </c>
      <c r="Y94" s="89" t="s">
        <v>2387</v>
      </c>
      <c r="Z94" s="89">
        <v>529616.6</v>
      </c>
      <c r="AA94" s="89">
        <v>15630</v>
      </c>
      <c r="AB94" s="89">
        <v>122000</v>
      </c>
      <c r="AC94" s="89">
        <v>45085</v>
      </c>
      <c r="AD94" s="89">
        <v>454540.5</v>
      </c>
      <c r="AE94" s="89">
        <v>79372.5</v>
      </c>
      <c r="AF94" s="89" t="s">
        <v>2388</v>
      </c>
      <c r="AG94" s="89">
        <v>46736</v>
      </c>
      <c r="AH94" s="89">
        <v>466596.5</v>
      </c>
      <c r="AI94" s="89" t="s">
        <v>2389</v>
      </c>
      <c r="AJ94" s="89" t="s">
        <v>2390</v>
      </c>
      <c r="AK94" s="301" t="s">
        <v>113</v>
      </c>
      <c r="AL94" s="139" t="s">
        <v>113</v>
      </c>
      <c r="AM94" s="46" t="s">
        <v>113</v>
      </c>
      <c r="AN94" s="139"/>
      <c r="AO94" s="139"/>
      <c r="AP94" s="139"/>
      <c r="AQ94" s="139"/>
      <c r="AR94" s="139"/>
      <c r="AS94" s="139"/>
      <c r="AT94" s="139"/>
      <c r="AU94" s="46"/>
      <c r="AV94" s="46"/>
      <c r="AW94" s="46"/>
      <c r="AX94" s="46"/>
      <c r="AY94" s="46"/>
      <c r="AZ94" s="46"/>
      <c r="BA94" s="46"/>
      <c r="BB94" s="46"/>
      <c r="BC94" s="100"/>
      <c r="BD94" s="46"/>
      <c r="BE94" s="46"/>
      <c r="BF94" s="46"/>
      <c r="BG94" s="300"/>
    </row>
    <row r="95" spans="1:59" ht="42" customHeight="1">
      <c r="A95" s="46">
        <v>90</v>
      </c>
      <c r="B95" s="46" t="s">
        <v>1175</v>
      </c>
      <c r="C95" s="100">
        <v>42489</v>
      </c>
      <c r="D95" s="46" t="s">
        <v>2035</v>
      </c>
      <c r="E95" s="46" t="s">
        <v>66</v>
      </c>
      <c r="F95" s="46" t="s">
        <v>2391</v>
      </c>
      <c r="G95" s="46" t="s">
        <v>2392</v>
      </c>
      <c r="H95" s="100">
        <v>41430</v>
      </c>
      <c r="I95" s="46" t="s">
        <v>2393</v>
      </c>
      <c r="J95" s="46" t="s">
        <v>108</v>
      </c>
      <c r="K95" s="300" t="s">
        <v>2394</v>
      </c>
      <c r="L95" s="101" t="s">
        <v>2040</v>
      </c>
      <c r="M95" s="89"/>
      <c r="N95" s="89">
        <v>255755.6</v>
      </c>
      <c r="O95" s="89">
        <v>2583.6</v>
      </c>
      <c r="P95" s="89">
        <v>8817964</v>
      </c>
      <c r="Q95" s="89"/>
      <c r="R95" s="89"/>
      <c r="S95" s="89"/>
      <c r="T95" s="89">
        <v>1996688.9</v>
      </c>
      <c r="U95" s="89"/>
      <c r="V95" s="89"/>
      <c r="W95" s="89"/>
      <c r="X95" s="89">
        <v>1969212.6</v>
      </c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301" t="s">
        <v>113</v>
      </c>
      <c r="AL95" s="139" t="s">
        <v>113</v>
      </c>
      <c r="AM95" s="46" t="s">
        <v>113</v>
      </c>
      <c r="AN95" s="139"/>
      <c r="AO95" s="139"/>
      <c r="AP95" s="139"/>
      <c r="AQ95" s="139"/>
      <c r="AR95" s="139"/>
      <c r="AS95" s="139"/>
      <c r="AT95" s="139"/>
      <c r="AU95" s="46"/>
      <c r="AV95" s="46"/>
      <c r="AW95" s="46"/>
      <c r="AX95" s="46"/>
      <c r="AY95" s="46"/>
      <c r="AZ95" s="46"/>
      <c r="BA95" s="46"/>
      <c r="BB95" s="46"/>
      <c r="BC95" s="100"/>
      <c r="BD95" s="46"/>
      <c r="BE95" s="46"/>
      <c r="BF95" s="46"/>
      <c r="BG95" s="300"/>
    </row>
    <row r="96" spans="1:59" ht="42" customHeight="1">
      <c r="A96" s="46">
        <v>91</v>
      </c>
      <c r="B96" s="46" t="s">
        <v>1196</v>
      </c>
      <c r="C96" s="100">
        <v>42489</v>
      </c>
      <c r="D96" s="46" t="s">
        <v>2035</v>
      </c>
      <c r="E96" s="46" t="s">
        <v>66</v>
      </c>
      <c r="F96" s="46" t="s">
        <v>2395</v>
      </c>
      <c r="G96" s="46" t="s">
        <v>2396</v>
      </c>
      <c r="H96" s="100">
        <v>41598</v>
      </c>
      <c r="I96" s="46" t="s">
        <v>2397</v>
      </c>
      <c r="J96" s="46" t="s">
        <v>108</v>
      </c>
      <c r="K96" s="300" t="s">
        <v>2398</v>
      </c>
      <c r="L96" s="101" t="s">
        <v>2040</v>
      </c>
      <c r="M96" s="89" t="s">
        <v>78</v>
      </c>
      <c r="N96" s="89">
        <v>439269.7</v>
      </c>
      <c r="O96" s="89">
        <v>21099.599999999999</v>
      </c>
      <c r="P96" s="89"/>
      <c r="Q96" s="89"/>
      <c r="R96" s="89">
        <v>45000</v>
      </c>
      <c r="S96" s="89">
        <v>2103.6999999999998</v>
      </c>
      <c r="T96" s="89"/>
      <c r="U96" s="89"/>
      <c r="V96" s="89">
        <v>45000</v>
      </c>
      <c r="W96" s="89">
        <v>2103.6999999999998</v>
      </c>
      <c r="X96" s="89"/>
      <c r="Y96" s="89"/>
      <c r="Z96" s="89">
        <v>45000</v>
      </c>
      <c r="AA96" s="89">
        <v>2103.6999999999998</v>
      </c>
      <c r="AB96" s="89"/>
      <c r="AC96" s="89"/>
      <c r="AD96" s="89">
        <v>45000</v>
      </c>
      <c r="AE96" s="89">
        <v>2103.6999999999998</v>
      </c>
      <c r="AF96" s="89"/>
      <c r="AG96" s="89"/>
      <c r="AH96" s="89">
        <v>45000</v>
      </c>
      <c r="AI96" s="89">
        <v>2103.6999999999998</v>
      </c>
      <c r="AJ96" s="89"/>
      <c r="AK96" s="301" t="s">
        <v>113</v>
      </c>
      <c r="AL96" s="139" t="s">
        <v>113</v>
      </c>
      <c r="AM96" s="46" t="s">
        <v>113</v>
      </c>
      <c r="AN96" s="139"/>
      <c r="AO96" s="139"/>
      <c r="AP96" s="139"/>
      <c r="AQ96" s="139"/>
      <c r="AR96" s="139"/>
      <c r="AS96" s="139" t="s">
        <v>113</v>
      </c>
      <c r="AT96" s="139" t="s">
        <v>113</v>
      </c>
      <c r="AU96" s="46"/>
      <c r="AV96" s="46"/>
      <c r="AW96" s="46"/>
      <c r="AX96" s="46"/>
      <c r="AY96" s="46"/>
      <c r="AZ96" s="46"/>
      <c r="BA96" s="46"/>
      <c r="BB96" s="46"/>
      <c r="BC96" s="100"/>
      <c r="BD96" s="46"/>
      <c r="BE96" s="46"/>
      <c r="BF96" s="46"/>
      <c r="BG96" s="300"/>
    </row>
    <row r="97" spans="1:59" ht="42" customHeight="1">
      <c r="A97" s="46">
        <v>92</v>
      </c>
      <c r="B97" s="46" t="s">
        <v>1202</v>
      </c>
      <c r="C97" s="100">
        <v>42489</v>
      </c>
      <c r="D97" s="46" t="s">
        <v>2035</v>
      </c>
      <c r="E97" s="46" t="s">
        <v>66</v>
      </c>
      <c r="F97" s="46" t="s">
        <v>2399</v>
      </c>
      <c r="G97" s="46" t="s">
        <v>2400</v>
      </c>
      <c r="H97" s="100">
        <v>41796</v>
      </c>
      <c r="I97" s="46" t="s">
        <v>2401</v>
      </c>
      <c r="J97" s="46" t="s">
        <v>108</v>
      </c>
      <c r="K97" s="300" t="s">
        <v>2402</v>
      </c>
      <c r="L97" s="101" t="s">
        <v>2040</v>
      </c>
      <c r="M97" s="89" t="s">
        <v>78</v>
      </c>
      <c r="N97" s="89" t="s">
        <v>2403</v>
      </c>
      <c r="O97" s="89"/>
      <c r="P97" s="89" t="s">
        <v>78</v>
      </c>
      <c r="Q97" s="89" t="s">
        <v>78</v>
      </c>
      <c r="R97" s="89">
        <v>513302</v>
      </c>
      <c r="S97" s="89"/>
      <c r="T97" s="89" t="s">
        <v>78</v>
      </c>
      <c r="U97" s="89" t="s">
        <v>78</v>
      </c>
      <c r="V97" s="89">
        <v>1968876</v>
      </c>
      <c r="W97" s="89"/>
      <c r="X97" s="89"/>
      <c r="Y97" s="89"/>
      <c r="Z97" s="89">
        <v>9418521.5999999996</v>
      </c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301" t="s">
        <v>113</v>
      </c>
      <c r="AL97" s="139" t="s">
        <v>113</v>
      </c>
      <c r="AM97" s="46" t="s">
        <v>113</v>
      </c>
      <c r="AN97" s="139" t="s">
        <v>113</v>
      </c>
      <c r="AO97" s="139" t="s">
        <v>113</v>
      </c>
      <c r="AP97" s="139" t="s">
        <v>113</v>
      </c>
      <c r="AQ97" s="139"/>
      <c r="AR97" s="139"/>
      <c r="AS97" s="139"/>
      <c r="AT97" s="139" t="s">
        <v>113</v>
      </c>
      <c r="AU97" s="46"/>
      <c r="AV97" s="46"/>
      <c r="AW97" s="46"/>
      <c r="AX97" s="46"/>
      <c r="AY97" s="46"/>
      <c r="AZ97" s="46"/>
      <c r="BA97" s="46"/>
      <c r="BB97" s="46"/>
      <c r="BC97" s="100"/>
      <c r="BD97" s="46"/>
      <c r="BE97" s="46"/>
      <c r="BF97" s="46"/>
      <c r="BG97" s="300"/>
    </row>
    <row r="98" spans="1:59" ht="42" customHeight="1">
      <c r="A98" s="46">
        <v>93</v>
      </c>
      <c r="B98" s="46" t="s">
        <v>1202</v>
      </c>
      <c r="C98" s="100">
        <v>42489</v>
      </c>
      <c r="D98" s="46" t="s">
        <v>2035</v>
      </c>
      <c r="E98" s="46" t="s">
        <v>66</v>
      </c>
      <c r="F98" s="46" t="s">
        <v>2404</v>
      </c>
      <c r="G98" s="46" t="s">
        <v>2400</v>
      </c>
      <c r="H98" s="100">
        <v>41796</v>
      </c>
      <c r="I98" s="46" t="s">
        <v>2401</v>
      </c>
      <c r="J98" s="46" t="s">
        <v>2405</v>
      </c>
      <c r="K98" s="300" t="s">
        <v>2402</v>
      </c>
      <c r="L98" s="101" t="s">
        <v>2040</v>
      </c>
      <c r="M98" s="89" t="s">
        <v>78</v>
      </c>
      <c r="N98" s="89">
        <v>58562.6</v>
      </c>
      <c r="O98" s="89">
        <v>25098.3</v>
      </c>
      <c r="P98" s="89" t="s">
        <v>78</v>
      </c>
      <c r="Q98" s="89" t="s">
        <v>78</v>
      </c>
      <c r="R98" s="89">
        <v>26706</v>
      </c>
      <c r="S98" s="89">
        <v>11445.5</v>
      </c>
      <c r="T98" s="89" t="s">
        <v>78</v>
      </c>
      <c r="U98" s="89" t="s">
        <v>78</v>
      </c>
      <c r="V98" s="89">
        <v>15926.2</v>
      </c>
      <c r="W98" s="89">
        <v>6825.5</v>
      </c>
      <c r="X98" s="89"/>
      <c r="Y98" s="89"/>
      <c r="Z98" s="89">
        <v>15930.5</v>
      </c>
      <c r="AA98" s="89">
        <v>6827.4</v>
      </c>
      <c r="AB98" s="89"/>
      <c r="AC98" s="89"/>
      <c r="AD98" s="89"/>
      <c r="AE98" s="89"/>
      <c r="AF98" s="89"/>
      <c r="AG98" s="89"/>
      <c r="AH98" s="89"/>
      <c r="AI98" s="89"/>
      <c r="AJ98" s="89"/>
      <c r="AK98" s="301" t="s">
        <v>113</v>
      </c>
      <c r="AL98" s="139"/>
      <c r="AM98" s="46" t="s">
        <v>113</v>
      </c>
      <c r="AN98" s="139"/>
      <c r="AO98" s="139"/>
      <c r="AP98" s="139"/>
      <c r="AQ98" s="139"/>
      <c r="AR98" s="139"/>
      <c r="AS98" s="139"/>
      <c r="AT98" s="139"/>
      <c r="AU98" s="46"/>
      <c r="AV98" s="46"/>
      <c r="AW98" s="46"/>
      <c r="AX98" s="46"/>
      <c r="AY98" s="46"/>
      <c r="AZ98" s="46"/>
      <c r="BA98" s="46"/>
      <c r="BB98" s="46"/>
      <c r="BC98" s="100"/>
      <c r="BD98" s="46"/>
      <c r="BE98" s="46"/>
      <c r="BF98" s="46"/>
      <c r="BG98" s="300"/>
    </row>
    <row r="99" spans="1:59" ht="42" customHeight="1">
      <c r="A99" s="46">
        <v>94</v>
      </c>
      <c r="B99" s="46" t="s">
        <v>1202</v>
      </c>
      <c r="C99" s="100">
        <v>42489</v>
      </c>
      <c r="D99" s="46" t="s">
        <v>2035</v>
      </c>
      <c r="E99" s="46" t="s">
        <v>66</v>
      </c>
      <c r="F99" s="46" t="s">
        <v>2406</v>
      </c>
      <c r="G99" s="46" t="s">
        <v>2400</v>
      </c>
      <c r="H99" s="100">
        <v>41796</v>
      </c>
      <c r="I99" s="46" t="s">
        <v>2401</v>
      </c>
      <c r="J99" s="46" t="s">
        <v>56</v>
      </c>
      <c r="K99" s="300" t="s">
        <v>2402</v>
      </c>
      <c r="L99" s="101" t="s">
        <v>2040</v>
      </c>
      <c r="M99" s="89" t="s">
        <v>78</v>
      </c>
      <c r="N99" s="89">
        <v>201007.9</v>
      </c>
      <c r="O99" s="89">
        <v>21474.799999999999</v>
      </c>
      <c r="P99" s="89" t="s">
        <v>78</v>
      </c>
      <c r="Q99" s="89" t="s">
        <v>78</v>
      </c>
      <c r="R99" s="89" t="s">
        <v>2407</v>
      </c>
      <c r="S99" s="89">
        <v>8270.2999999999993</v>
      </c>
      <c r="T99" s="89" t="s">
        <v>78</v>
      </c>
      <c r="U99" s="89" t="s">
        <v>78</v>
      </c>
      <c r="V99" s="89" t="s">
        <v>2408</v>
      </c>
      <c r="W99" s="89" t="s">
        <v>2409</v>
      </c>
      <c r="X99" s="89"/>
      <c r="Y99" s="89"/>
      <c r="Z99" s="89">
        <f>9506468.7/3</f>
        <v>3168822.9</v>
      </c>
      <c r="AA99" s="89">
        <f>9771.9/3</f>
        <v>3257.2999999999997</v>
      </c>
      <c r="AB99" s="89"/>
      <c r="AC99" s="89"/>
      <c r="AD99" s="89">
        <f>9506468.7/3</f>
        <v>3168822.9</v>
      </c>
      <c r="AE99" s="89">
        <f>9771.9/3</f>
        <v>3257.2999999999997</v>
      </c>
      <c r="AF99" s="89"/>
      <c r="AG99" s="89"/>
      <c r="AH99" s="89">
        <f>9506468.7/3</f>
        <v>3168822.9</v>
      </c>
      <c r="AI99" s="89">
        <f>9771.9/3</f>
        <v>3257.2999999999997</v>
      </c>
      <c r="AJ99" s="89"/>
      <c r="AK99" s="301" t="s">
        <v>113</v>
      </c>
      <c r="AL99" s="139"/>
      <c r="AM99" s="46"/>
      <c r="AN99" s="139"/>
      <c r="AO99" s="139"/>
      <c r="AP99" s="139"/>
      <c r="AQ99" s="139"/>
      <c r="AR99" s="139" t="s">
        <v>113</v>
      </c>
      <c r="AS99" s="139"/>
      <c r="AT99" s="139"/>
      <c r="AU99" s="46"/>
      <c r="AV99" s="46"/>
      <c r="AW99" s="46"/>
      <c r="AX99" s="46"/>
      <c r="AY99" s="46"/>
      <c r="AZ99" s="46"/>
      <c r="BA99" s="46"/>
      <c r="BB99" s="46"/>
      <c r="BC99" s="100"/>
      <c r="BD99" s="46"/>
      <c r="BE99" s="46"/>
      <c r="BF99" s="46"/>
      <c r="BG99" s="300"/>
    </row>
    <row r="100" spans="1:59" ht="42" customHeight="1">
      <c r="A100" s="46">
        <v>95</v>
      </c>
      <c r="B100" s="46" t="s">
        <v>1209</v>
      </c>
      <c r="C100" s="100">
        <v>42489</v>
      </c>
      <c r="D100" s="46" t="s">
        <v>2035</v>
      </c>
      <c r="E100" s="46" t="s">
        <v>112</v>
      </c>
      <c r="F100" s="46" t="s">
        <v>2410</v>
      </c>
      <c r="G100" s="46" t="s">
        <v>2411</v>
      </c>
      <c r="H100" s="100">
        <v>41988</v>
      </c>
      <c r="I100" s="46" t="s">
        <v>2412</v>
      </c>
      <c r="J100" s="46" t="s">
        <v>56</v>
      </c>
      <c r="K100" s="300" t="s">
        <v>2413</v>
      </c>
      <c r="L100" s="101" t="s">
        <v>2040</v>
      </c>
      <c r="M100" s="89" t="s">
        <v>78</v>
      </c>
      <c r="N100" s="89">
        <v>7715974</v>
      </c>
      <c r="O100" s="89"/>
      <c r="P100" s="89"/>
      <c r="Q100" s="89"/>
      <c r="R100" s="89">
        <v>2522619</v>
      </c>
      <c r="S100" s="89"/>
      <c r="T100" s="89"/>
      <c r="U100" s="89"/>
      <c r="V100" s="89">
        <v>841970</v>
      </c>
      <c r="W100" s="89"/>
      <c r="X100" s="89"/>
      <c r="Y100" s="89"/>
      <c r="Z100" s="89">
        <v>750256</v>
      </c>
      <c r="AA100" s="89"/>
      <c r="AB100" s="89"/>
      <c r="AC100" s="89"/>
      <c r="AD100" s="89">
        <v>589855</v>
      </c>
      <c r="AE100" s="89"/>
      <c r="AF100" s="89"/>
      <c r="AG100" s="89"/>
      <c r="AH100" s="89">
        <v>589855</v>
      </c>
      <c r="AI100" s="89"/>
      <c r="AJ100" s="89"/>
      <c r="AK100" s="301" t="s">
        <v>113</v>
      </c>
      <c r="AL100" s="139" t="s">
        <v>113</v>
      </c>
      <c r="AM100" s="46" t="s">
        <v>113</v>
      </c>
      <c r="AN100" s="139" t="s">
        <v>113</v>
      </c>
      <c r="AO100" s="139" t="s">
        <v>113</v>
      </c>
      <c r="AP100" s="139"/>
      <c r="AQ100" s="139"/>
      <c r="AR100" s="139"/>
      <c r="AS100" s="139"/>
      <c r="AT100" s="139" t="s">
        <v>113</v>
      </c>
      <c r="AU100" s="46"/>
      <c r="AV100" s="46"/>
      <c r="AW100" s="46"/>
      <c r="AX100" s="46"/>
      <c r="AY100" s="46"/>
      <c r="AZ100" s="46"/>
      <c r="BA100" s="46"/>
      <c r="BB100" s="46"/>
      <c r="BC100" s="100"/>
      <c r="BD100" s="46"/>
      <c r="BE100" s="46"/>
      <c r="BF100" s="46"/>
      <c r="BG100" s="300"/>
    </row>
    <row r="101" spans="1:59" ht="42" customHeight="1">
      <c r="A101" s="46">
        <v>96</v>
      </c>
      <c r="B101" s="46" t="s">
        <v>2414</v>
      </c>
      <c r="C101" s="100">
        <v>42489</v>
      </c>
      <c r="D101" s="46" t="s">
        <v>2035</v>
      </c>
      <c r="E101" s="46" t="s">
        <v>66</v>
      </c>
      <c r="F101" s="46" t="s">
        <v>2415</v>
      </c>
      <c r="G101" s="46" t="s">
        <v>2416</v>
      </c>
      <c r="H101" s="100">
        <v>42345</v>
      </c>
      <c r="I101" s="46" t="s">
        <v>2417</v>
      </c>
      <c r="J101" s="46" t="s">
        <v>56</v>
      </c>
      <c r="K101" s="300" t="s">
        <v>2418</v>
      </c>
      <c r="L101" s="101" t="s">
        <v>2040</v>
      </c>
      <c r="M101" s="89" t="s">
        <v>78</v>
      </c>
      <c r="N101" s="89">
        <v>6284666.9000000004</v>
      </c>
      <c r="O101" s="89">
        <v>11768.7</v>
      </c>
      <c r="P101" s="89" t="s">
        <v>2419</v>
      </c>
      <c r="Q101" s="89" t="s">
        <v>78</v>
      </c>
      <c r="R101" s="89">
        <v>1341114.8</v>
      </c>
      <c r="S101" s="89" t="s">
        <v>2420</v>
      </c>
      <c r="T101" s="89" t="s">
        <v>2421</v>
      </c>
      <c r="U101" s="89" t="s">
        <v>78</v>
      </c>
      <c r="V101" s="89">
        <v>597628.69999999995</v>
      </c>
      <c r="W101" s="89">
        <v>1908.6</v>
      </c>
      <c r="X101" s="89">
        <v>447.3</v>
      </c>
      <c r="Y101" s="89" t="s">
        <v>78</v>
      </c>
      <c r="Z101" s="89" t="s">
        <v>2422</v>
      </c>
      <c r="AA101" s="89">
        <v>2004</v>
      </c>
      <c r="AB101" s="89">
        <v>469.7</v>
      </c>
      <c r="AC101" s="89" t="s">
        <v>78</v>
      </c>
      <c r="AD101" s="89" t="s">
        <v>2423</v>
      </c>
      <c r="AE101" s="89">
        <v>2104.1999999999998</v>
      </c>
      <c r="AF101" s="89">
        <v>493.1</v>
      </c>
      <c r="AG101" s="89" t="s">
        <v>78</v>
      </c>
      <c r="AH101" s="89">
        <v>878161.7</v>
      </c>
      <c r="AI101" s="89">
        <v>2203.1</v>
      </c>
      <c r="AJ101" s="89">
        <v>516.29999999999995</v>
      </c>
      <c r="AK101" s="301" t="s">
        <v>113</v>
      </c>
      <c r="AL101" s="139"/>
      <c r="AM101" s="46"/>
      <c r="AN101" s="139"/>
      <c r="AO101" s="139"/>
      <c r="AP101" s="139"/>
      <c r="AQ101" s="139" t="s">
        <v>113</v>
      </c>
      <c r="AR101" s="139"/>
      <c r="AS101" s="139" t="s">
        <v>113</v>
      </c>
      <c r="AT101" s="139"/>
      <c r="AU101" s="46"/>
      <c r="AV101" s="46"/>
      <c r="AW101" s="46"/>
      <c r="AX101" s="46"/>
      <c r="AY101" s="46"/>
      <c r="AZ101" s="46"/>
      <c r="BA101" s="46"/>
      <c r="BB101" s="46"/>
      <c r="BC101" s="100"/>
      <c r="BD101" s="46"/>
      <c r="BE101" s="46"/>
      <c r="BF101" s="46"/>
      <c r="BG101" s="300"/>
    </row>
    <row r="102" spans="1:59" ht="42" customHeight="1">
      <c r="A102" s="46">
        <v>97</v>
      </c>
      <c r="B102" s="46" t="s">
        <v>1231</v>
      </c>
      <c r="C102" s="100">
        <v>42489</v>
      </c>
      <c r="D102" s="46" t="s">
        <v>2035</v>
      </c>
      <c r="E102" s="46" t="s">
        <v>66</v>
      </c>
      <c r="F102" s="46" t="s">
        <v>2424</v>
      </c>
      <c r="G102" s="46" t="s">
        <v>2425</v>
      </c>
      <c r="H102" s="100">
        <v>41520</v>
      </c>
      <c r="I102" s="46" t="s">
        <v>2426</v>
      </c>
      <c r="J102" s="46" t="s">
        <v>63</v>
      </c>
      <c r="K102" s="300" t="s">
        <v>2427</v>
      </c>
      <c r="L102" s="101" t="s">
        <v>2040</v>
      </c>
      <c r="M102" s="89" t="s">
        <v>78</v>
      </c>
      <c r="N102" s="89" t="s">
        <v>2428</v>
      </c>
      <c r="O102" s="89">
        <v>2455872.2000000002</v>
      </c>
      <c r="P102" s="89">
        <v>47380.6</v>
      </c>
      <c r="Q102" s="89"/>
      <c r="R102" s="89">
        <v>628174.30000000005</v>
      </c>
      <c r="S102" s="89" t="s">
        <v>2429</v>
      </c>
      <c r="T102" s="89">
        <v>135061.79999999999</v>
      </c>
      <c r="U102" s="89"/>
      <c r="V102" s="89">
        <v>638141.1</v>
      </c>
      <c r="W102" s="89" t="s">
        <v>2430</v>
      </c>
      <c r="X102" s="89" t="s">
        <v>2431</v>
      </c>
      <c r="Y102" s="89"/>
      <c r="Z102" s="89">
        <v>638141.1</v>
      </c>
      <c r="AA102" s="89">
        <v>60183</v>
      </c>
      <c r="AB102" s="89">
        <v>202937.4</v>
      </c>
      <c r="AC102" s="89"/>
      <c r="AD102" s="89">
        <v>638141.1</v>
      </c>
      <c r="AE102" s="89">
        <v>64186</v>
      </c>
      <c r="AF102" s="89" t="s">
        <v>2432</v>
      </c>
      <c r="AG102" s="89"/>
      <c r="AH102" s="89" t="s">
        <v>2433</v>
      </c>
      <c r="AI102" s="89">
        <v>62077.2</v>
      </c>
      <c r="AJ102" s="89">
        <v>203495.3</v>
      </c>
      <c r="AK102" s="301" t="s">
        <v>113</v>
      </c>
      <c r="AL102" s="139" t="s">
        <v>113</v>
      </c>
      <c r="AM102" s="46" t="s">
        <v>113</v>
      </c>
      <c r="AN102" s="139"/>
      <c r="AO102" s="139"/>
      <c r="AP102" s="139"/>
      <c r="AQ102" s="139"/>
      <c r="AR102" s="139"/>
      <c r="AS102" s="139" t="s">
        <v>113</v>
      </c>
      <c r="AT102" s="139" t="s">
        <v>113</v>
      </c>
      <c r="AU102" s="46"/>
      <c r="AV102" s="46"/>
      <c r="AW102" s="46"/>
      <c r="AX102" s="46"/>
      <c r="AY102" s="46"/>
      <c r="AZ102" s="46"/>
      <c r="BA102" s="46"/>
      <c r="BB102" s="46"/>
      <c r="BC102" s="100"/>
      <c r="BD102" s="46"/>
      <c r="BE102" s="46"/>
      <c r="BF102" s="46"/>
      <c r="BG102" s="300"/>
    </row>
    <row r="103" spans="1:59" ht="42" customHeight="1">
      <c r="A103" s="46">
        <v>98</v>
      </c>
      <c r="B103" s="46" t="s">
        <v>1238</v>
      </c>
      <c r="C103" s="100">
        <v>42489</v>
      </c>
      <c r="D103" s="46" t="s">
        <v>2035</v>
      </c>
      <c r="E103" s="46" t="s">
        <v>112</v>
      </c>
      <c r="F103" s="46" t="s">
        <v>2434</v>
      </c>
      <c r="G103" s="46" t="s">
        <v>2435</v>
      </c>
      <c r="H103" s="100">
        <v>41575</v>
      </c>
      <c r="I103" s="46" t="s">
        <v>2436</v>
      </c>
      <c r="J103" s="46" t="s">
        <v>117</v>
      </c>
      <c r="K103" s="300" t="s">
        <v>2437</v>
      </c>
      <c r="L103" s="101" t="s">
        <v>2040</v>
      </c>
      <c r="M103" s="89" t="s">
        <v>78</v>
      </c>
      <c r="N103" s="89">
        <v>142405.4</v>
      </c>
      <c r="O103" s="89">
        <v>35.1</v>
      </c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>
        <v>67947</v>
      </c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301" t="s">
        <v>113</v>
      </c>
      <c r="AL103" s="139" t="s">
        <v>113</v>
      </c>
      <c r="AM103" s="46" t="s">
        <v>113</v>
      </c>
      <c r="AN103" s="139"/>
      <c r="AO103" s="139"/>
      <c r="AP103" s="139"/>
      <c r="AQ103" s="139"/>
      <c r="AR103" s="139"/>
      <c r="AS103" s="139"/>
      <c r="AT103" s="139"/>
      <c r="AU103" s="46"/>
      <c r="AV103" s="46" t="s">
        <v>113</v>
      </c>
      <c r="AW103" s="46"/>
      <c r="AX103" s="46"/>
      <c r="AY103" s="46"/>
      <c r="AZ103" s="46"/>
      <c r="BA103" s="46"/>
      <c r="BB103" s="46"/>
      <c r="BC103" s="100"/>
      <c r="BD103" s="46"/>
      <c r="BE103" s="46"/>
      <c r="BF103" s="46"/>
      <c r="BG103" s="300"/>
    </row>
    <row r="104" spans="1:59" ht="42" customHeight="1">
      <c r="A104" s="46">
        <v>99</v>
      </c>
      <c r="B104" s="46" t="s">
        <v>1238</v>
      </c>
      <c r="C104" s="100">
        <v>42489</v>
      </c>
      <c r="D104" s="46" t="s">
        <v>2035</v>
      </c>
      <c r="E104" s="46" t="s">
        <v>112</v>
      </c>
      <c r="F104" s="46" t="s">
        <v>2438</v>
      </c>
      <c r="G104" s="46" t="s">
        <v>2435</v>
      </c>
      <c r="H104" s="100">
        <v>41575</v>
      </c>
      <c r="I104" s="46" t="s">
        <v>2436</v>
      </c>
      <c r="J104" s="46" t="s">
        <v>117</v>
      </c>
      <c r="K104" s="300" t="s">
        <v>2437</v>
      </c>
      <c r="L104" s="101" t="s">
        <v>2040</v>
      </c>
      <c r="M104" s="89" t="s">
        <v>78</v>
      </c>
      <c r="N104" s="89">
        <v>133576.4</v>
      </c>
      <c r="O104" s="89"/>
      <c r="P104" s="89">
        <v>7574</v>
      </c>
      <c r="Q104" s="89"/>
      <c r="R104" s="89">
        <v>19000</v>
      </c>
      <c r="S104" s="89">
        <v>1900</v>
      </c>
      <c r="T104" s="89"/>
      <c r="U104" s="89"/>
      <c r="V104" s="89"/>
      <c r="W104" s="89"/>
      <c r="X104" s="89"/>
      <c r="Y104" s="89"/>
      <c r="Z104" s="89">
        <v>85000</v>
      </c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301" t="s">
        <v>113</v>
      </c>
      <c r="AL104" s="139"/>
      <c r="AM104" s="46"/>
      <c r="AN104" s="139"/>
      <c r="AO104" s="139" t="s">
        <v>113</v>
      </c>
      <c r="AP104" s="139"/>
      <c r="AQ104" s="139"/>
      <c r="AR104" s="139"/>
      <c r="AS104" s="139"/>
      <c r="AT104" s="139"/>
      <c r="AU104" s="46"/>
      <c r="AV104" s="46"/>
      <c r="AW104" s="46"/>
      <c r="AX104" s="46"/>
      <c r="AY104" s="46"/>
      <c r="AZ104" s="46"/>
      <c r="BA104" s="46"/>
      <c r="BB104" s="46"/>
      <c r="BC104" s="100"/>
      <c r="BD104" s="46"/>
      <c r="BE104" s="46"/>
      <c r="BF104" s="46"/>
      <c r="BG104" s="300"/>
    </row>
    <row r="105" spans="1:59" ht="42" customHeight="1">
      <c r="A105" s="46">
        <v>100</v>
      </c>
      <c r="B105" s="46" t="s">
        <v>1238</v>
      </c>
      <c r="C105" s="100">
        <v>42489</v>
      </c>
      <c r="D105" s="46" t="s">
        <v>2035</v>
      </c>
      <c r="E105" s="46" t="s">
        <v>112</v>
      </c>
      <c r="F105" s="46" t="s">
        <v>2439</v>
      </c>
      <c r="G105" s="46" t="s">
        <v>2435</v>
      </c>
      <c r="H105" s="100">
        <v>41575</v>
      </c>
      <c r="I105" s="46" t="s">
        <v>2436</v>
      </c>
      <c r="J105" s="46" t="s">
        <v>117</v>
      </c>
      <c r="K105" s="300" t="s">
        <v>2437</v>
      </c>
      <c r="L105" s="101" t="s">
        <v>2040</v>
      </c>
      <c r="M105" s="89" t="s">
        <v>78</v>
      </c>
      <c r="N105" s="89">
        <v>4838326.2</v>
      </c>
      <c r="O105" s="89"/>
      <c r="P105" s="89">
        <v>2397491.1</v>
      </c>
      <c r="Q105" s="89"/>
      <c r="R105" s="89">
        <v>993592.9</v>
      </c>
      <c r="S105" s="89"/>
      <c r="T105" s="89">
        <v>398000</v>
      </c>
      <c r="U105" s="89"/>
      <c r="V105" s="89">
        <v>1027839</v>
      </c>
      <c r="W105" s="89"/>
      <c r="X105" s="89">
        <v>398000</v>
      </c>
      <c r="Y105" s="89"/>
      <c r="Z105" s="89">
        <v>1570075.2</v>
      </c>
      <c r="AA105" s="89"/>
      <c r="AB105" s="89">
        <v>398000</v>
      </c>
      <c r="AC105" s="89"/>
      <c r="AD105" s="89">
        <v>64500</v>
      </c>
      <c r="AE105" s="89"/>
      <c r="AF105" s="89"/>
      <c r="AG105" s="89"/>
      <c r="AH105" s="89">
        <v>105785.5</v>
      </c>
      <c r="AI105" s="89"/>
      <c r="AJ105" s="89"/>
      <c r="AK105" s="301" t="s">
        <v>113</v>
      </c>
      <c r="AL105" s="139"/>
      <c r="AM105" s="46"/>
      <c r="AN105" s="139"/>
      <c r="AO105" s="139"/>
      <c r="AP105" s="139"/>
      <c r="AQ105" s="139" t="s">
        <v>113</v>
      </c>
      <c r="AR105" s="139"/>
      <c r="AS105" s="139"/>
      <c r="AT105" s="139"/>
      <c r="AU105" s="46"/>
      <c r="AV105" s="46"/>
      <c r="AW105" s="46"/>
      <c r="AX105" s="46"/>
      <c r="AY105" s="46"/>
      <c r="AZ105" s="46"/>
      <c r="BA105" s="46"/>
      <c r="BB105" s="46"/>
      <c r="BC105" s="100"/>
      <c r="BD105" s="46"/>
      <c r="BE105" s="46"/>
      <c r="BF105" s="46"/>
      <c r="BG105" s="300"/>
    </row>
    <row r="106" spans="1:59" ht="42" customHeight="1">
      <c r="A106" s="46">
        <v>101</v>
      </c>
      <c r="B106" s="46" t="s">
        <v>1247</v>
      </c>
      <c r="C106" s="100">
        <v>42489</v>
      </c>
      <c r="D106" s="46" t="s">
        <v>2035</v>
      </c>
      <c r="E106" s="46" t="s">
        <v>66</v>
      </c>
      <c r="F106" s="46" t="s">
        <v>2087</v>
      </c>
      <c r="G106" s="46" t="s">
        <v>2440</v>
      </c>
      <c r="H106" s="100">
        <v>41569</v>
      </c>
      <c r="I106" s="46" t="s">
        <v>2441</v>
      </c>
      <c r="J106" s="46" t="s">
        <v>108</v>
      </c>
      <c r="K106" s="300" t="s">
        <v>2442</v>
      </c>
      <c r="L106" s="101" t="s">
        <v>518</v>
      </c>
      <c r="M106" s="89" t="s">
        <v>78</v>
      </c>
      <c r="N106" s="89">
        <v>3617.8012199999998</v>
      </c>
      <c r="O106" s="89"/>
      <c r="P106" s="89"/>
      <c r="Q106" s="89"/>
      <c r="R106" s="89">
        <v>300</v>
      </c>
      <c r="S106" s="89"/>
      <c r="T106" s="89"/>
      <c r="U106" s="89"/>
      <c r="V106" s="89">
        <v>300</v>
      </c>
      <c r="W106" s="89"/>
      <c r="X106" s="89"/>
      <c r="Y106" s="89"/>
      <c r="Z106" s="89">
        <v>300</v>
      </c>
      <c r="AA106" s="89"/>
      <c r="AB106" s="89"/>
      <c r="AC106" s="89"/>
      <c r="AD106" s="89">
        <v>300</v>
      </c>
      <c r="AE106" s="89"/>
      <c r="AF106" s="89"/>
      <c r="AG106" s="89"/>
      <c r="AH106" s="89">
        <v>300</v>
      </c>
      <c r="AI106" s="89"/>
      <c r="AJ106" s="89"/>
      <c r="AK106" s="301" t="s">
        <v>113</v>
      </c>
      <c r="AL106" s="139"/>
      <c r="AM106" s="46"/>
      <c r="AN106" s="139"/>
      <c r="AO106" s="139" t="s">
        <v>113</v>
      </c>
      <c r="AP106" s="139"/>
      <c r="AQ106" s="139"/>
      <c r="AR106" s="139"/>
      <c r="AS106" s="139" t="s">
        <v>113</v>
      </c>
      <c r="AT106" s="139"/>
      <c r="AU106" s="46"/>
      <c r="AV106" s="46"/>
      <c r="AW106" s="46"/>
      <c r="AX106" s="46"/>
      <c r="AY106" s="46"/>
      <c r="AZ106" s="46"/>
      <c r="BA106" s="46"/>
      <c r="BB106" s="46"/>
      <c r="BC106" s="100"/>
      <c r="BD106" s="46"/>
      <c r="BE106" s="46"/>
      <c r="BF106" s="46"/>
      <c r="BG106" s="300"/>
    </row>
    <row r="107" spans="1:59" ht="42" customHeight="1">
      <c r="A107" s="46">
        <v>102</v>
      </c>
      <c r="B107" s="46" t="s">
        <v>1253</v>
      </c>
      <c r="C107" s="100">
        <v>42489</v>
      </c>
      <c r="D107" s="46" t="s">
        <v>2035</v>
      </c>
      <c r="E107" s="46" t="s">
        <v>66</v>
      </c>
      <c r="F107" s="46" t="s">
        <v>2443</v>
      </c>
      <c r="G107" s="46" t="s">
        <v>2444</v>
      </c>
      <c r="H107" s="100">
        <v>41562</v>
      </c>
      <c r="I107" s="46" t="s">
        <v>2445</v>
      </c>
      <c r="J107" s="46" t="s">
        <v>108</v>
      </c>
      <c r="K107" s="300" t="s">
        <v>2446</v>
      </c>
      <c r="L107" s="101" t="s">
        <v>2040</v>
      </c>
      <c r="M107" s="89">
        <v>181086.6</v>
      </c>
      <c r="N107" s="89">
        <v>3531138.7</v>
      </c>
      <c r="O107" s="89">
        <v>1264326.8999999999</v>
      </c>
      <c r="P107" s="89">
        <v>13849565.800000001</v>
      </c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301"/>
      <c r="AL107" s="139"/>
      <c r="AM107" s="46"/>
      <c r="AN107" s="139"/>
      <c r="AO107" s="139"/>
      <c r="AP107" s="139"/>
      <c r="AQ107" s="139"/>
      <c r="AR107" s="139"/>
      <c r="AS107" s="139"/>
      <c r="AT107" s="139" t="s">
        <v>113</v>
      </c>
      <c r="AU107" s="46"/>
      <c r="AV107" s="46"/>
      <c r="AW107" s="46"/>
      <c r="AX107" s="46"/>
      <c r="AY107" s="46"/>
      <c r="AZ107" s="46" t="s">
        <v>113</v>
      </c>
      <c r="BA107" s="46"/>
      <c r="BB107" s="46"/>
      <c r="BC107" s="100"/>
      <c r="BD107" s="46"/>
      <c r="BE107" s="46"/>
      <c r="BF107" s="46"/>
      <c r="BG107" s="300"/>
    </row>
    <row r="108" spans="1:59" ht="42" customHeight="1">
      <c r="A108" s="46">
        <v>103</v>
      </c>
      <c r="B108" s="46" t="s">
        <v>1253</v>
      </c>
      <c r="C108" s="100">
        <v>42489</v>
      </c>
      <c r="D108" s="46" t="s">
        <v>2035</v>
      </c>
      <c r="E108" s="46" t="s">
        <v>66</v>
      </c>
      <c r="F108" s="46" t="s">
        <v>2447</v>
      </c>
      <c r="G108" s="46" t="s">
        <v>2444</v>
      </c>
      <c r="H108" s="100">
        <v>41562</v>
      </c>
      <c r="I108" s="46" t="s">
        <v>2445</v>
      </c>
      <c r="J108" s="46" t="s">
        <v>108</v>
      </c>
      <c r="K108" s="300" t="s">
        <v>2446</v>
      </c>
      <c r="L108" s="101" t="s">
        <v>2040</v>
      </c>
      <c r="M108" s="89"/>
      <c r="N108" s="89">
        <v>593579.4</v>
      </c>
      <c r="O108" s="89">
        <v>71215</v>
      </c>
      <c r="P108" s="89">
        <v>314516.2</v>
      </c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301"/>
      <c r="AL108" s="139"/>
      <c r="AM108" s="46"/>
      <c r="AN108" s="139"/>
      <c r="AO108" s="139" t="s">
        <v>113</v>
      </c>
      <c r="AP108" s="139"/>
      <c r="AQ108" s="139"/>
      <c r="AR108" s="139"/>
      <c r="AS108" s="139"/>
      <c r="AT108" s="139"/>
      <c r="AU108" s="46"/>
      <c r="AV108" s="46"/>
      <c r="AW108" s="46"/>
      <c r="AX108" s="46"/>
      <c r="AY108" s="46"/>
      <c r="AZ108" s="46"/>
      <c r="BA108" s="46"/>
      <c r="BB108" s="46"/>
      <c r="BC108" s="100"/>
      <c r="BD108" s="46"/>
      <c r="BE108" s="46"/>
      <c r="BF108" s="46"/>
      <c r="BG108" s="300"/>
    </row>
    <row r="109" spans="1:59" ht="42" customHeight="1">
      <c r="A109" s="46">
        <v>104</v>
      </c>
      <c r="B109" s="46" t="s">
        <v>1259</v>
      </c>
      <c r="C109" s="100">
        <v>42489</v>
      </c>
      <c r="D109" s="46" t="s">
        <v>2035</v>
      </c>
      <c r="E109" s="46" t="s">
        <v>66</v>
      </c>
      <c r="F109" s="46" t="s">
        <v>2448</v>
      </c>
      <c r="G109" s="46" t="s">
        <v>2449</v>
      </c>
      <c r="H109" s="100">
        <v>42051</v>
      </c>
      <c r="I109" s="46" t="s">
        <v>2450</v>
      </c>
      <c r="J109" s="46" t="s">
        <v>56</v>
      </c>
      <c r="K109" s="300" t="s">
        <v>2451</v>
      </c>
      <c r="L109" s="101" t="s">
        <v>2040</v>
      </c>
      <c r="M109" s="89">
        <v>110400</v>
      </c>
      <c r="N109" s="89">
        <v>3528611.9</v>
      </c>
      <c r="O109" s="89">
        <v>194799.3</v>
      </c>
      <c r="P109" s="89">
        <v>1325300</v>
      </c>
      <c r="Q109" s="89">
        <v>18400</v>
      </c>
      <c r="R109" s="89">
        <v>169811.3</v>
      </c>
      <c r="S109" s="89">
        <v>17874.900000000001</v>
      </c>
      <c r="T109" s="89">
        <v>103000</v>
      </c>
      <c r="U109" s="89">
        <v>18400</v>
      </c>
      <c r="V109" s="89">
        <v>169811.3</v>
      </c>
      <c r="W109" s="89">
        <v>17874.900000000001</v>
      </c>
      <c r="X109" s="89">
        <v>103000</v>
      </c>
      <c r="Y109" s="89">
        <v>18400</v>
      </c>
      <c r="Z109" s="89">
        <v>902000</v>
      </c>
      <c r="AA109" s="89">
        <v>45000</v>
      </c>
      <c r="AB109" s="89">
        <v>103000</v>
      </c>
      <c r="AC109" s="89">
        <v>18400</v>
      </c>
      <c r="AD109" s="89">
        <v>902000</v>
      </c>
      <c r="AE109" s="89">
        <v>45000</v>
      </c>
      <c r="AF109" s="89">
        <v>103000</v>
      </c>
      <c r="AG109" s="89">
        <v>18400</v>
      </c>
      <c r="AH109" s="89">
        <v>902000</v>
      </c>
      <c r="AI109" s="89">
        <v>45000</v>
      </c>
      <c r="AJ109" s="89">
        <v>103000</v>
      </c>
      <c r="AK109" s="301" t="s">
        <v>113</v>
      </c>
      <c r="AL109" s="139"/>
      <c r="AM109" s="46"/>
      <c r="AN109" s="139"/>
      <c r="AO109" s="139" t="s">
        <v>113</v>
      </c>
      <c r="AP109" s="139"/>
      <c r="AQ109" s="139"/>
      <c r="AR109" s="139"/>
      <c r="AS109" s="139"/>
      <c r="AT109" s="139"/>
      <c r="AU109" s="46"/>
      <c r="AV109" s="46"/>
      <c r="AW109" s="46"/>
      <c r="AX109" s="46"/>
      <c r="AY109" s="46"/>
      <c r="AZ109" s="46"/>
      <c r="BA109" s="46"/>
      <c r="BB109" s="46"/>
      <c r="BC109" s="100"/>
      <c r="BD109" s="46"/>
      <c r="BE109" s="46"/>
      <c r="BF109" s="46"/>
      <c r="BG109" s="300"/>
    </row>
    <row r="110" spans="1:59" ht="42" customHeight="1">
      <c r="A110" s="46">
        <v>105</v>
      </c>
      <c r="B110" s="46" t="s">
        <v>1259</v>
      </c>
      <c r="C110" s="100">
        <v>42489</v>
      </c>
      <c r="D110" s="46" t="s">
        <v>2035</v>
      </c>
      <c r="E110" s="46" t="s">
        <v>66</v>
      </c>
      <c r="F110" s="46" t="s">
        <v>2081</v>
      </c>
      <c r="G110" s="46" t="s">
        <v>2449</v>
      </c>
      <c r="H110" s="100">
        <v>42051</v>
      </c>
      <c r="I110" s="46" t="s">
        <v>2450</v>
      </c>
      <c r="J110" s="46" t="s">
        <v>56</v>
      </c>
      <c r="K110" s="300" t="s">
        <v>2451</v>
      </c>
      <c r="L110" s="101" t="s">
        <v>2040</v>
      </c>
      <c r="M110" s="89" t="s">
        <v>78</v>
      </c>
      <c r="N110" s="89">
        <v>2122974.4</v>
      </c>
      <c r="O110" s="89">
        <v>140759.9</v>
      </c>
      <c r="P110" s="89">
        <v>6051828.0999999996</v>
      </c>
      <c r="Q110" s="89" t="s">
        <v>78</v>
      </c>
      <c r="R110" s="89">
        <v>200710</v>
      </c>
      <c r="S110" s="89">
        <v>12544.4</v>
      </c>
      <c r="T110" s="89">
        <v>993921</v>
      </c>
      <c r="U110" s="89" t="s">
        <v>78</v>
      </c>
      <c r="V110" s="89">
        <v>200710</v>
      </c>
      <c r="W110" s="89">
        <v>12544.4</v>
      </c>
      <c r="X110" s="89">
        <v>993921</v>
      </c>
      <c r="Y110" s="89" t="s">
        <v>78</v>
      </c>
      <c r="Z110" s="89">
        <v>230816.5</v>
      </c>
      <c r="AA110" s="89">
        <v>16247</v>
      </c>
      <c r="AB110" s="89">
        <v>1140846</v>
      </c>
      <c r="AC110" s="89" t="s">
        <v>78</v>
      </c>
      <c r="AD110" s="89">
        <v>265439</v>
      </c>
      <c r="AE110" s="89">
        <v>18684</v>
      </c>
      <c r="AF110" s="89">
        <v>1311973</v>
      </c>
      <c r="AG110" s="89" t="s">
        <v>78</v>
      </c>
      <c r="AH110" s="89">
        <v>305255</v>
      </c>
      <c r="AI110" s="89">
        <v>21486</v>
      </c>
      <c r="AJ110" s="89">
        <v>1508769</v>
      </c>
      <c r="AK110" s="301" t="s">
        <v>113</v>
      </c>
      <c r="AL110" s="139" t="s">
        <v>113</v>
      </c>
      <c r="AM110" s="46" t="s">
        <v>113</v>
      </c>
      <c r="AN110" s="139"/>
      <c r="AO110" s="139"/>
      <c r="AP110" s="139"/>
      <c r="AQ110" s="139"/>
      <c r="AR110" s="139"/>
      <c r="AS110" s="139"/>
      <c r="AT110" s="139"/>
      <c r="AU110" s="46"/>
      <c r="AV110" s="46"/>
      <c r="AW110" s="46"/>
      <c r="AX110" s="46"/>
      <c r="AY110" s="46"/>
      <c r="AZ110" s="46"/>
      <c r="BA110" s="46"/>
      <c r="BB110" s="46"/>
      <c r="BC110" s="100"/>
      <c r="BD110" s="46"/>
      <c r="BE110" s="46"/>
      <c r="BF110" s="46"/>
      <c r="BG110" s="300"/>
    </row>
    <row r="111" spans="1:59" ht="42" customHeight="1">
      <c r="A111" s="46">
        <v>106</v>
      </c>
      <c r="B111" s="46" t="s">
        <v>1270</v>
      </c>
      <c r="C111" s="100">
        <v>42489</v>
      </c>
      <c r="D111" s="46" t="s">
        <v>2035</v>
      </c>
      <c r="E111" s="46" t="s">
        <v>66</v>
      </c>
      <c r="F111" s="46" t="s">
        <v>2452</v>
      </c>
      <c r="G111" s="46" t="s">
        <v>2453</v>
      </c>
      <c r="H111" s="100">
        <v>41550</v>
      </c>
      <c r="I111" s="46" t="s">
        <v>2454</v>
      </c>
      <c r="J111" s="46" t="s">
        <v>117</v>
      </c>
      <c r="K111" s="300" t="s">
        <v>2455</v>
      </c>
      <c r="L111" s="101" t="s">
        <v>2040</v>
      </c>
      <c r="M111" s="89" t="s">
        <v>78</v>
      </c>
      <c r="N111" s="89">
        <v>30247.200000000001</v>
      </c>
      <c r="O111" s="89" t="s">
        <v>78</v>
      </c>
      <c r="P111" s="89">
        <v>267000</v>
      </c>
      <c r="Q111" s="89" t="s">
        <v>78</v>
      </c>
      <c r="R111" s="89" t="s">
        <v>78</v>
      </c>
      <c r="S111" s="89" t="s">
        <v>78</v>
      </c>
      <c r="T111" s="89" t="s">
        <v>78</v>
      </c>
      <c r="U111" s="89" t="s">
        <v>78</v>
      </c>
      <c r="V111" s="89" t="s">
        <v>78</v>
      </c>
      <c r="W111" s="89" t="s">
        <v>78</v>
      </c>
      <c r="X111" s="89" t="s">
        <v>78</v>
      </c>
      <c r="Y111" s="89" t="s">
        <v>78</v>
      </c>
      <c r="Z111" s="89" t="s">
        <v>78</v>
      </c>
      <c r="AA111" s="89" t="s">
        <v>78</v>
      </c>
      <c r="AB111" s="89" t="s">
        <v>78</v>
      </c>
      <c r="AC111" s="89" t="s">
        <v>78</v>
      </c>
      <c r="AD111" s="89" t="s">
        <v>78</v>
      </c>
      <c r="AE111" s="89" t="s">
        <v>78</v>
      </c>
      <c r="AF111" s="89" t="s">
        <v>78</v>
      </c>
      <c r="AG111" s="89" t="s">
        <v>78</v>
      </c>
      <c r="AH111" s="89" t="s">
        <v>78</v>
      </c>
      <c r="AI111" s="89" t="s">
        <v>78</v>
      </c>
      <c r="AJ111" s="89" t="s">
        <v>78</v>
      </c>
      <c r="AK111" s="301" t="s">
        <v>113</v>
      </c>
      <c r="AL111" s="139"/>
      <c r="AM111" s="46"/>
      <c r="AN111" s="139"/>
      <c r="AO111" s="139"/>
      <c r="AP111" s="139"/>
      <c r="AQ111" s="139"/>
      <c r="AR111" s="139"/>
      <c r="AS111" s="139"/>
      <c r="AT111" s="139"/>
      <c r="AU111" s="46" t="s">
        <v>113</v>
      </c>
      <c r="AV111" s="46"/>
      <c r="AW111" s="46"/>
      <c r="AX111" s="46"/>
      <c r="AY111" s="46"/>
      <c r="AZ111" s="46"/>
      <c r="BA111" s="46"/>
      <c r="BB111" s="46"/>
      <c r="BC111" s="100"/>
      <c r="BD111" s="46"/>
      <c r="BE111" s="46"/>
      <c r="BF111" s="46"/>
      <c r="BG111" s="300"/>
    </row>
    <row r="112" spans="1:59" ht="42" customHeight="1">
      <c r="A112" s="46">
        <v>107</v>
      </c>
      <c r="B112" s="46" t="s">
        <v>1278</v>
      </c>
      <c r="C112" s="100">
        <v>42489</v>
      </c>
      <c r="D112" s="46" t="s">
        <v>2035</v>
      </c>
      <c r="E112" s="46" t="s">
        <v>66</v>
      </c>
      <c r="F112" s="46" t="s">
        <v>2456</v>
      </c>
      <c r="G112" s="46" t="s">
        <v>2457</v>
      </c>
      <c r="H112" s="100">
        <v>41466</v>
      </c>
      <c r="I112" s="46" t="s">
        <v>2458</v>
      </c>
      <c r="J112" s="46" t="s">
        <v>63</v>
      </c>
      <c r="K112" s="300" t="s">
        <v>2459</v>
      </c>
      <c r="L112" s="101" t="s">
        <v>2040</v>
      </c>
      <c r="M112" s="89" t="s">
        <v>78</v>
      </c>
      <c r="N112" s="89" t="s">
        <v>2460</v>
      </c>
      <c r="O112" s="89" t="s">
        <v>2461</v>
      </c>
      <c r="P112" s="89" t="s">
        <v>2462</v>
      </c>
      <c r="Q112" s="89" t="s">
        <v>78</v>
      </c>
      <c r="R112" s="89">
        <v>274504.40000000002</v>
      </c>
      <c r="S112" s="89" t="s">
        <v>78</v>
      </c>
      <c r="T112" s="89" t="s">
        <v>78</v>
      </c>
      <c r="U112" s="89" t="s">
        <v>78</v>
      </c>
      <c r="V112" s="89">
        <v>271220.5</v>
      </c>
      <c r="W112" s="89" t="s">
        <v>78</v>
      </c>
      <c r="X112" s="89" t="s">
        <v>78</v>
      </c>
      <c r="Y112" s="89" t="s">
        <v>78</v>
      </c>
      <c r="Z112" s="89">
        <v>288490.5</v>
      </c>
      <c r="AA112" s="89" t="s">
        <v>78</v>
      </c>
      <c r="AB112" s="89" t="s">
        <v>78</v>
      </c>
      <c r="AC112" s="89" t="s">
        <v>78</v>
      </c>
      <c r="AD112" s="89">
        <v>810516.3</v>
      </c>
      <c r="AE112" s="89" t="s">
        <v>78</v>
      </c>
      <c r="AF112" s="89" t="s">
        <v>78</v>
      </c>
      <c r="AG112" s="89" t="s">
        <v>78</v>
      </c>
      <c r="AH112" s="89">
        <v>800547.5</v>
      </c>
      <c r="AI112" s="89" t="s">
        <v>78</v>
      </c>
      <c r="AJ112" s="89" t="s">
        <v>78</v>
      </c>
      <c r="AK112" s="301" t="s">
        <v>113</v>
      </c>
      <c r="AL112" s="139"/>
      <c r="AM112" s="46" t="s">
        <v>113</v>
      </c>
      <c r="AN112" s="139"/>
      <c r="AO112" s="139"/>
      <c r="AP112" s="139"/>
      <c r="AQ112" s="139"/>
      <c r="AR112" s="139"/>
      <c r="AS112" s="139"/>
      <c r="AT112" s="139"/>
      <c r="AU112" s="46"/>
      <c r="AV112" s="46"/>
      <c r="AW112" s="46"/>
      <c r="AX112" s="46"/>
      <c r="AY112" s="46"/>
      <c r="AZ112" s="46"/>
      <c r="BA112" s="46"/>
      <c r="BB112" s="46"/>
      <c r="BC112" s="100"/>
      <c r="BD112" s="46"/>
      <c r="BE112" s="46"/>
      <c r="BF112" s="46"/>
      <c r="BG112" s="300"/>
    </row>
    <row r="113" spans="1:59" ht="42" customHeight="1">
      <c r="A113" s="46">
        <v>108</v>
      </c>
      <c r="B113" s="46" t="s">
        <v>1278</v>
      </c>
      <c r="C113" s="100">
        <v>42489</v>
      </c>
      <c r="D113" s="46" t="s">
        <v>2035</v>
      </c>
      <c r="E113" s="46" t="s">
        <v>66</v>
      </c>
      <c r="F113" s="46" t="s">
        <v>2463</v>
      </c>
      <c r="G113" s="46" t="s">
        <v>2457</v>
      </c>
      <c r="H113" s="100">
        <v>41466</v>
      </c>
      <c r="I113" s="46" t="s">
        <v>2458</v>
      </c>
      <c r="J113" s="46" t="s">
        <v>63</v>
      </c>
      <c r="K113" s="300" t="s">
        <v>2459</v>
      </c>
      <c r="L113" s="101" t="s">
        <v>2040</v>
      </c>
      <c r="M113" s="89" t="s">
        <v>78</v>
      </c>
      <c r="N113" s="89">
        <v>217914.9</v>
      </c>
      <c r="O113" s="89">
        <v>148432.79999999999</v>
      </c>
      <c r="P113" s="89">
        <v>754801.7</v>
      </c>
      <c r="Q113" s="89" t="s">
        <v>78</v>
      </c>
      <c r="R113" s="89">
        <v>17790</v>
      </c>
      <c r="S113" s="89" t="s">
        <v>78</v>
      </c>
      <c r="T113" s="89" t="s">
        <v>78</v>
      </c>
      <c r="U113" s="89" t="s">
        <v>78</v>
      </c>
      <c r="V113" s="89">
        <v>34240</v>
      </c>
      <c r="W113" s="89" t="s">
        <v>78</v>
      </c>
      <c r="X113" s="89" t="s">
        <v>78</v>
      </c>
      <c r="Y113" s="89" t="s">
        <v>78</v>
      </c>
      <c r="Z113" s="89">
        <v>12990</v>
      </c>
      <c r="AA113" s="89" t="s">
        <v>78</v>
      </c>
      <c r="AB113" s="89" t="s">
        <v>78</v>
      </c>
      <c r="AC113" s="89" t="s">
        <v>78</v>
      </c>
      <c r="AD113" s="89">
        <v>12740</v>
      </c>
      <c r="AE113" s="89" t="s">
        <v>78</v>
      </c>
      <c r="AF113" s="89" t="s">
        <v>78</v>
      </c>
      <c r="AG113" s="89" t="s">
        <v>78</v>
      </c>
      <c r="AH113" s="89">
        <v>12740</v>
      </c>
      <c r="AI113" s="89" t="s">
        <v>78</v>
      </c>
      <c r="AJ113" s="89" t="s">
        <v>78</v>
      </c>
      <c r="AK113" s="301" t="s">
        <v>113</v>
      </c>
      <c r="AL113" s="139"/>
      <c r="AM113" s="46"/>
      <c r="AN113" s="139"/>
      <c r="AO113" s="139"/>
      <c r="AP113" s="139"/>
      <c r="AQ113" s="139" t="s">
        <v>113</v>
      </c>
      <c r="AR113" s="139"/>
      <c r="AS113" s="139"/>
      <c r="AT113" s="139"/>
      <c r="AU113" s="46"/>
      <c r="AV113" s="46"/>
      <c r="AW113" s="46"/>
      <c r="AX113" s="46"/>
      <c r="AY113" s="46"/>
      <c r="AZ113" s="46"/>
      <c r="BA113" s="46"/>
      <c r="BB113" s="46"/>
      <c r="BC113" s="100"/>
      <c r="BD113" s="46"/>
      <c r="BE113" s="46"/>
      <c r="BF113" s="46"/>
      <c r="BG113" s="300"/>
    </row>
    <row r="114" spans="1:59" ht="42" customHeight="1">
      <c r="A114" s="46">
        <v>109</v>
      </c>
      <c r="B114" s="46" t="s">
        <v>1278</v>
      </c>
      <c r="C114" s="100">
        <v>42489</v>
      </c>
      <c r="D114" s="46" t="s">
        <v>2035</v>
      </c>
      <c r="E114" s="46" t="s">
        <v>66</v>
      </c>
      <c r="F114" s="46" t="s">
        <v>2464</v>
      </c>
      <c r="G114" s="46" t="s">
        <v>2457</v>
      </c>
      <c r="H114" s="100">
        <v>41466</v>
      </c>
      <c r="I114" s="46" t="s">
        <v>2458</v>
      </c>
      <c r="J114" s="46" t="s">
        <v>63</v>
      </c>
      <c r="K114" s="300" t="s">
        <v>2459</v>
      </c>
      <c r="L114" s="101" t="s">
        <v>2040</v>
      </c>
      <c r="M114" s="89" t="s">
        <v>78</v>
      </c>
      <c r="N114" s="89" t="s">
        <v>78</v>
      </c>
      <c r="O114" s="89" t="s">
        <v>78</v>
      </c>
      <c r="P114" s="89" t="s">
        <v>2465</v>
      </c>
      <c r="Q114" s="89" t="s">
        <v>78</v>
      </c>
      <c r="R114" s="89">
        <v>24450</v>
      </c>
      <c r="S114" s="89" t="s">
        <v>78</v>
      </c>
      <c r="T114" s="89" t="s">
        <v>78</v>
      </c>
      <c r="U114" s="89" t="s">
        <v>78</v>
      </c>
      <c r="V114" s="89">
        <v>15450</v>
      </c>
      <c r="W114" s="89" t="s">
        <v>78</v>
      </c>
      <c r="X114" s="89" t="s">
        <v>78</v>
      </c>
      <c r="Y114" s="89" t="s">
        <v>78</v>
      </c>
      <c r="Z114" s="89">
        <v>72450</v>
      </c>
      <c r="AA114" s="89" t="s">
        <v>78</v>
      </c>
      <c r="AB114" s="89" t="s">
        <v>78</v>
      </c>
      <c r="AC114" s="89" t="s">
        <v>78</v>
      </c>
      <c r="AD114" s="89" t="s">
        <v>78</v>
      </c>
      <c r="AE114" s="89" t="s">
        <v>78</v>
      </c>
      <c r="AF114" s="89" t="s">
        <v>78</v>
      </c>
      <c r="AG114" s="89" t="s">
        <v>78</v>
      </c>
      <c r="AH114" s="89" t="s">
        <v>78</v>
      </c>
      <c r="AI114" s="89" t="s">
        <v>78</v>
      </c>
      <c r="AJ114" s="89" t="s">
        <v>78</v>
      </c>
      <c r="AK114" s="301" t="s">
        <v>113</v>
      </c>
      <c r="AL114" s="139"/>
      <c r="AM114" s="46"/>
      <c r="AN114" s="139"/>
      <c r="AO114" s="139" t="s">
        <v>113</v>
      </c>
      <c r="AP114" s="139"/>
      <c r="AQ114" s="139"/>
      <c r="AR114" s="139"/>
      <c r="AS114" s="139"/>
      <c r="AT114" s="139"/>
      <c r="AU114" s="46"/>
      <c r="AV114" s="46"/>
      <c r="AW114" s="46"/>
      <c r="AX114" s="46"/>
      <c r="AY114" s="46"/>
      <c r="AZ114" s="46"/>
      <c r="BA114" s="46"/>
      <c r="BB114" s="46"/>
      <c r="BC114" s="100"/>
      <c r="BD114" s="46"/>
      <c r="BE114" s="46"/>
      <c r="BF114" s="46"/>
      <c r="BG114" s="300"/>
    </row>
    <row r="115" spans="1:59" ht="42" customHeight="1">
      <c r="A115" s="46">
        <v>110</v>
      </c>
      <c r="B115" s="46" t="s">
        <v>1286</v>
      </c>
      <c r="C115" s="100">
        <v>42489</v>
      </c>
      <c r="D115" s="46" t="s">
        <v>2035</v>
      </c>
      <c r="E115" s="46" t="s">
        <v>66</v>
      </c>
      <c r="F115" s="46" t="s">
        <v>2466</v>
      </c>
      <c r="G115" s="46" t="s">
        <v>2467</v>
      </c>
      <c r="H115" s="100">
        <v>41969</v>
      </c>
      <c r="I115" s="46" t="s">
        <v>2468</v>
      </c>
      <c r="J115" s="46" t="s">
        <v>108</v>
      </c>
      <c r="K115" s="300" t="s">
        <v>2469</v>
      </c>
      <c r="L115" s="101" t="s">
        <v>2040</v>
      </c>
      <c r="M115" s="89" t="s">
        <v>78</v>
      </c>
      <c r="N115" s="89">
        <v>3532182.2</v>
      </c>
      <c r="O115" s="89">
        <v>169939</v>
      </c>
      <c r="P115" s="89">
        <v>58300</v>
      </c>
      <c r="Q115" s="89" t="s">
        <v>78</v>
      </c>
      <c r="R115" s="89">
        <v>374813</v>
      </c>
      <c r="S115" s="89" t="s">
        <v>78</v>
      </c>
      <c r="T115" s="89" t="s">
        <v>78</v>
      </c>
      <c r="U115" s="89" t="s">
        <v>78</v>
      </c>
      <c r="V115" s="89">
        <v>382956.3</v>
      </c>
      <c r="W115" s="89" t="s">
        <v>78</v>
      </c>
      <c r="X115" s="89" t="s">
        <v>78</v>
      </c>
      <c r="Y115" s="89" t="s">
        <v>78</v>
      </c>
      <c r="Z115" s="89">
        <v>486547.9</v>
      </c>
      <c r="AA115" s="89">
        <v>122220</v>
      </c>
      <c r="AB115" s="89">
        <v>17180</v>
      </c>
      <c r="AC115" s="89" t="s">
        <v>78</v>
      </c>
      <c r="AD115" s="89">
        <v>543058.19999999995</v>
      </c>
      <c r="AE115" s="89">
        <v>18380</v>
      </c>
      <c r="AF115" s="89">
        <v>25460</v>
      </c>
      <c r="AG115" s="89" t="s">
        <v>78</v>
      </c>
      <c r="AH115" s="89">
        <v>481145.5</v>
      </c>
      <c r="AI115" s="89">
        <v>5910</v>
      </c>
      <c r="AJ115" s="89">
        <v>15660</v>
      </c>
      <c r="AK115" s="301" t="s">
        <v>113</v>
      </c>
      <c r="AL115" s="139" t="s">
        <v>113</v>
      </c>
      <c r="AM115" s="46" t="s">
        <v>113</v>
      </c>
      <c r="AN115" s="139"/>
      <c r="AO115" s="139"/>
      <c r="AP115" s="139"/>
      <c r="AQ115" s="139"/>
      <c r="AR115" s="139"/>
      <c r="AS115" s="139"/>
      <c r="AT115" s="139"/>
      <c r="AU115" s="46"/>
      <c r="AV115" s="46"/>
      <c r="AW115" s="46"/>
      <c r="AX115" s="46"/>
      <c r="AY115" s="46"/>
      <c r="AZ115" s="46"/>
      <c r="BA115" s="46"/>
      <c r="BB115" s="46"/>
      <c r="BC115" s="100"/>
      <c r="BD115" s="46"/>
      <c r="BE115" s="46"/>
      <c r="BF115" s="46"/>
      <c r="BG115" s="300"/>
    </row>
    <row r="116" spans="1:59" ht="42" customHeight="1">
      <c r="A116" s="46">
        <v>111</v>
      </c>
      <c r="B116" s="46" t="s">
        <v>1290</v>
      </c>
      <c r="C116" s="100">
        <v>42489</v>
      </c>
      <c r="D116" s="46" t="s">
        <v>2035</v>
      </c>
      <c r="E116" s="46" t="s">
        <v>66</v>
      </c>
      <c r="F116" s="46" t="s">
        <v>2470</v>
      </c>
      <c r="G116" s="46" t="s">
        <v>2471</v>
      </c>
      <c r="H116" s="100">
        <v>40505</v>
      </c>
      <c r="I116" s="46" t="s">
        <v>2472</v>
      </c>
      <c r="J116" s="46" t="s">
        <v>2473</v>
      </c>
      <c r="K116" s="300" t="s">
        <v>2474</v>
      </c>
      <c r="L116" s="101" t="s">
        <v>2040</v>
      </c>
      <c r="M116" s="89" t="s">
        <v>78</v>
      </c>
      <c r="N116" s="89" t="s">
        <v>78</v>
      </c>
      <c r="O116" s="89" t="s">
        <v>78</v>
      </c>
      <c r="P116" s="89" t="s">
        <v>78</v>
      </c>
      <c r="Q116" s="89" t="s">
        <v>78</v>
      </c>
      <c r="R116" s="89" t="s">
        <v>78</v>
      </c>
      <c r="S116" s="89" t="s">
        <v>78</v>
      </c>
      <c r="T116" s="89" t="s">
        <v>78</v>
      </c>
      <c r="U116" s="89" t="s">
        <v>78</v>
      </c>
      <c r="V116" s="89" t="s">
        <v>78</v>
      </c>
      <c r="W116" s="89" t="s">
        <v>78</v>
      </c>
      <c r="X116" s="89" t="s">
        <v>78</v>
      </c>
      <c r="Y116" s="89" t="s">
        <v>78</v>
      </c>
      <c r="Z116" s="89" t="s">
        <v>78</v>
      </c>
      <c r="AA116" s="89" t="s">
        <v>78</v>
      </c>
      <c r="AB116" s="89" t="s">
        <v>78</v>
      </c>
      <c r="AC116" s="89" t="s">
        <v>78</v>
      </c>
      <c r="AD116" s="89" t="s">
        <v>78</v>
      </c>
      <c r="AE116" s="89" t="s">
        <v>78</v>
      </c>
      <c r="AF116" s="89" t="s">
        <v>78</v>
      </c>
      <c r="AG116" s="89" t="s">
        <v>78</v>
      </c>
      <c r="AH116" s="89" t="s">
        <v>78</v>
      </c>
      <c r="AI116" s="89" t="s">
        <v>78</v>
      </c>
      <c r="AJ116" s="89" t="s">
        <v>78</v>
      </c>
      <c r="AK116" s="301" t="s">
        <v>113</v>
      </c>
      <c r="AL116" s="139"/>
      <c r="AM116" s="46"/>
      <c r="AN116" s="139"/>
      <c r="AO116" s="139"/>
      <c r="AP116" s="139"/>
      <c r="AQ116" s="139"/>
      <c r="AR116" s="139"/>
      <c r="AS116" s="139"/>
      <c r="AT116" s="139"/>
      <c r="AU116" s="46"/>
      <c r="AV116" s="46"/>
      <c r="AW116" s="46"/>
      <c r="AX116" s="46"/>
      <c r="AY116" s="46"/>
      <c r="AZ116" s="46"/>
      <c r="BA116" s="46"/>
      <c r="BB116" s="46"/>
      <c r="BC116" s="100"/>
      <c r="BD116" s="46"/>
      <c r="BE116" s="46"/>
      <c r="BF116" s="46"/>
      <c r="BG116" s="300"/>
    </row>
    <row r="117" spans="1:59" ht="42" customHeight="1">
      <c r="A117" s="46">
        <v>112</v>
      </c>
      <c r="B117" s="46" t="s">
        <v>1290</v>
      </c>
      <c r="C117" s="100">
        <v>42489</v>
      </c>
      <c r="D117" s="46" t="s">
        <v>2035</v>
      </c>
      <c r="E117" s="46" t="s">
        <v>66</v>
      </c>
      <c r="F117" s="46" t="s">
        <v>2081</v>
      </c>
      <c r="G117" s="46" t="s">
        <v>2471</v>
      </c>
      <c r="H117" s="100">
        <v>40505</v>
      </c>
      <c r="I117" s="46" t="s">
        <v>2472</v>
      </c>
      <c r="J117" s="46" t="s">
        <v>2473</v>
      </c>
      <c r="K117" s="300" t="s">
        <v>2474</v>
      </c>
      <c r="L117" s="101" t="s">
        <v>2040</v>
      </c>
      <c r="M117" s="89" t="s">
        <v>78</v>
      </c>
      <c r="N117" s="89" t="s">
        <v>78</v>
      </c>
      <c r="O117" s="89" t="s">
        <v>78</v>
      </c>
      <c r="P117" s="89" t="s">
        <v>78</v>
      </c>
      <c r="Q117" s="89" t="s">
        <v>78</v>
      </c>
      <c r="R117" s="89" t="s">
        <v>78</v>
      </c>
      <c r="S117" s="89" t="s">
        <v>78</v>
      </c>
      <c r="T117" s="89" t="s">
        <v>78</v>
      </c>
      <c r="U117" s="89" t="s">
        <v>78</v>
      </c>
      <c r="V117" s="89" t="s">
        <v>78</v>
      </c>
      <c r="W117" s="89" t="s">
        <v>78</v>
      </c>
      <c r="X117" s="89" t="s">
        <v>78</v>
      </c>
      <c r="Y117" s="89" t="s">
        <v>78</v>
      </c>
      <c r="Z117" s="89" t="s">
        <v>78</v>
      </c>
      <c r="AA117" s="89" t="s">
        <v>78</v>
      </c>
      <c r="AB117" s="89" t="s">
        <v>78</v>
      </c>
      <c r="AC117" s="89" t="s">
        <v>78</v>
      </c>
      <c r="AD117" s="89" t="s">
        <v>78</v>
      </c>
      <c r="AE117" s="89" t="s">
        <v>78</v>
      </c>
      <c r="AF117" s="89" t="s">
        <v>78</v>
      </c>
      <c r="AG117" s="89" t="s">
        <v>78</v>
      </c>
      <c r="AH117" s="89" t="s">
        <v>78</v>
      </c>
      <c r="AI117" s="89" t="s">
        <v>78</v>
      </c>
      <c r="AJ117" s="89" t="s">
        <v>78</v>
      </c>
      <c r="AK117" s="301" t="s">
        <v>113</v>
      </c>
      <c r="AL117" s="139"/>
      <c r="AM117" s="46"/>
      <c r="AN117" s="139"/>
      <c r="AO117" s="139"/>
      <c r="AP117" s="139"/>
      <c r="AQ117" s="139"/>
      <c r="AR117" s="139"/>
      <c r="AS117" s="139"/>
      <c r="AT117" s="139"/>
      <c r="AU117" s="46"/>
      <c r="AV117" s="46"/>
      <c r="AW117" s="46"/>
      <c r="AX117" s="46"/>
      <c r="AY117" s="46"/>
      <c r="AZ117" s="46"/>
      <c r="BA117" s="46"/>
      <c r="BB117" s="46"/>
      <c r="BC117" s="100"/>
      <c r="BD117" s="46"/>
      <c r="BE117" s="46"/>
      <c r="BF117" s="46"/>
      <c r="BG117" s="300"/>
    </row>
    <row r="118" spans="1:59" ht="42" customHeight="1">
      <c r="A118" s="46">
        <v>113</v>
      </c>
      <c r="B118" s="46" t="s">
        <v>156</v>
      </c>
      <c r="C118" s="100">
        <v>42489</v>
      </c>
      <c r="D118" s="46" t="s">
        <v>2035</v>
      </c>
      <c r="E118" s="46" t="s">
        <v>2475</v>
      </c>
      <c r="F118" s="46" t="s">
        <v>2475</v>
      </c>
      <c r="G118" s="46" t="s">
        <v>2475</v>
      </c>
      <c r="H118" s="100" t="s">
        <v>2475</v>
      </c>
      <c r="I118" s="46" t="s">
        <v>2475</v>
      </c>
      <c r="J118" s="46" t="s">
        <v>2475</v>
      </c>
      <c r="K118" s="300" t="s">
        <v>2475</v>
      </c>
      <c r="L118" s="101" t="s">
        <v>2475</v>
      </c>
      <c r="M118" s="89" t="s">
        <v>2475</v>
      </c>
      <c r="N118" s="89" t="s">
        <v>2475</v>
      </c>
      <c r="O118" s="89" t="s">
        <v>2475</v>
      </c>
      <c r="P118" s="89" t="s">
        <v>2475</v>
      </c>
      <c r="Q118" s="89" t="s">
        <v>2475</v>
      </c>
      <c r="R118" s="89" t="s">
        <v>2475</v>
      </c>
      <c r="S118" s="89" t="s">
        <v>2475</v>
      </c>
      <c r="T118" s="89" t="s">
        <v>2475</v>
      </c>
      <c r="U118" s="89" t="s">
        <v>2475</v>
      </c>
      <c r="V118" s="89" t="s">
        <v>2475</v>
      </c>
      <c r="W118" s="89" t="s">
        <v>2475</v>
      </c>
      <c r="X118" s="89" t="s">
        <v>2475</v>
      </c>
      <c r="Y118" s="89" t="s">
        <v>2475</v>
      </c>
      <c r="Z118" s="89" t="s">
        <v>2475</v>
      </c>
      <c r="AA118" s="89" t="s">
        <v>2475</v>
      </c>
      <c r="AB118" s="89" t="s">
        <v>2475</v>
      </c>
      <c r="AC118" s="89" t="s">
        <v>2475</v>
      </c>
      <c r="AD118" s="89" t="s">
        <v>2475</v>
      </c>
      <c r="AE118" s="89" t="s">
        <v>2475</v>
      </c>
      <c r="AF118" s="89" t="s">
        <v>2475</v>
      </c>
      <c r="AG118" s="89" t="s">
        <v>2475</v>
      </c>
      <c r="AH118" s="89" t="s">
        <v>2475</v>
      </c>
      <c r="AI118" s="89" t="s">
        <v>2475</v>
      </c>
      <c r="AJ118" s="89" t="s">
        <v>2475</v>
      </c>
      <c r="AK118" s="301" t="s">
        <v>113</v>
      </c>
      <c r="AL118" s="139" t="s">
        <v>2475</v>
      </c>
      <c r="AM118" s="46" t="s">
        <v>2475</v>
      </c>
      <c r="AN118" s="139" t="s">
        <v>2475</v>
      </c>
      <c r="AO118" s="139" t="s">
        <v>2475</v>
      </c>
      <c r="AP118" s="139" t="s">
        <v>2475</v>
      </c>
      <c r="AQ118" s="139" t="s">
        <v>2475</v>
      </c>
      <c r="AR118" s="139" t="s">
        <v>2475</v>
      </c>
      <c r="AS118" s="139" t="s">
        <v>2475</v>
      </c>
      <c r="AT118" s="139" t="s">
        <v>2475</v>
      </c>
      <c r="AU118" s="46" t="s">
        <v>2475</v>
      </c>
      <c r="AV118" s="46" t="s">
        <v>2475</v>
      </c>
      <c r="AW118" s="46" t="s">
        <v>2475</v>
      </c>
      <c r="AX118" s="46" t="s">
        <v>2475</v>
      </c>
      <c r="AY118" s="46" t="s">
        <v>2475</v>
      </c>
      <c r="AZ118" s="46" t="s">
        <v>2475</v>
      </c>
      <c r="BA118" s="46" t="s">
        <v>2475</v>
      </c>
      <c r="BB118" s="46" t="s">
        <v>2475</v>
      </c>
      <c r="BC118" s="100" t="s">
        <v>2475</v>
      </c>
      <c r="BD118" s="46" t="s">
        <v>2475</v>
      </c>
      <c r="BE118" s="46" t="s">
        <v>2475</v>
      </c>
      <c r="BF118" s="46" t="s">
        <v>2475</v>
      </c>
      <c r="BG118" s="300" t="s">
        <v>2475</v>
      </c>
    </row>
    <row r="119" spans="1:59" ht="42" customHeight="1">
      <c r="A119" s="46">
        <v>114</v>
      </c>
      <c r="B119" s="46" t="s">
        <v>1182</v>
      </c>
      <c r="C119" s="100">
        <v>42489</v>
      </c>
      <c r="D119" s="46" t="s">
        <v>2035</v>
      </c>
      <c r="E119" s="46" t="s">
        <v>66</v>
      </c>
      <c r="F119" s="46" t="s">
        <v>2476</v>
      </c>
      <c r="G119" s="46" t="s">
        <v>2477</v>
      </c>
      <c r="H119" s="100">
        <v>41579</v>
      </c>
      <c r="I119" s="46" t="s">
        <v>2478</v>
      </c>
      <c r="J119" s="46" t="s">
        <v>108</v>
      </c>
      <c r="K119" s="300" t="s">
        <v>2479</v>
      </c>
      <c r="L119" s="101" t="s">
        <v>2040</v>
      </c>
      <c r="M119" s="89" t="s">
        <v>78</v>
      </c>
      <c r="N119" s="89" t="s">
        <v>2480</v>
      </c>
      <c r="O119" s="89">
        <v>1317339.3999999999</v>
      </c>
      <c r="P119" s="89" t="s">
        <v>2481</v>
      </c>
      <c r="Q119" s="89" t="s">
        <v>78</v>
      </c>
      <c r="R119" s="89">
        <v>31147.4</v>
      </c>
      <c r="S119" s="89">
        <v>23333.3</v>
      </c>
      <c r="T119" s="89" t="s">
        <v>78</v>
      </c>
      <c r="U119" s="89" t="s">
        <v>78</v>
      </c>
      <c r="V119" s="89">
        <v>25608.7</v>
      </c>
      <c r="W119" s="89">
        <v>23333.3</v>
      </c>
      <c r="X119" s="89" t="s">
        <v>78</v>
      </c>
      <c r="Y119" s="89" t="s">
        <v>78</v>
      </c>
      <c r="Z119" s="89">
        <v>309593.2</v>
      </c>
      <c r="AA119" s="89">
        <v>380296</v>
      </c>
      <c r="AB119" s="89">
        <v>5304</v>
      </c>
      <c r="AC119" s="89" t="s">
        <v>78</v>
      </c>
      <c r="AD119" s="89">
        <v>325399.3</v>
      </c>
      <c r="AE119" s="89">
        <v>400434</v>
      </c>
      <c r="AF119" s="89">
        <v>5585.1</v>
      </c>
      <c r="AG119" s="89" t="s">
        <v>78</v>
      </c>
      <c r="AH119" s="89">
        <v>339696.1</v>
      </c>
      <c r="AI119" s="89">
        <v>418826</v>
      </c>
      <c r="AJ119" s="89">
        <v>5842</v>
      </c>
      <c r="AK119" s="301" t="s">
        <v>113</v>
      </c>
      <c r="AL119" s="139" t="s">
        <v>113</v>
      </c>
      <c r="AM119" s="46" t="s">
        <v>113</v>
      </c>
      <c r="AN119" s="139"/>
      <c r="AO119" s="139"/>
      <c r="AP119" s="139"/>
      <c r="AQ119" s="139"/>
      <c r="AR119" s="139"/>
      <c r="AS119" s="139"/>
      <c r="AT119" s="139" t="s">
        <v>113</v>
      </c>
      <c r="AU119" s="46"/>
      <c r="AV119" s="46"/>
      <c r="AW119" s="46"/>
      <c r="AX119" s="46"/>
      <c r="AY119" s="46"/>
      <c r="AZ119" s="46"/>
      <c r="BA119" s="46"/>
      <c r="BB119" s="46"/>
      <c r="BC119" s="100"/>
      <c r="BD119" s="46"/>
      <c r="BE119" s="46"/>
      <c r="BF119" s="46"/>
      <c r="BG119" s="300"/>
    </row>
    <row r="120" spans="1:59" ht="42" customHeight="1">
      <c r="A120" s="46">
        <v>115</v>
      </c>
      <c r="B120" s="46" t="s">
        <v>1604</v>
      </c>
      <c r="C120" s="100">
        <v>42489</v>
      </c>
      <c r="D120" s="46" t="s">
        <v>2035</v>
      </c>
      <c r="E120" s="46" t="s">
        <v>66</v>
      </c>
      <c r="F120" s="46" t="s">
        <v>2482</v>
      </c>
      <c r="G120" s="46" t="s">
        <v>2483</v>
      </c>
      <c r="H120" s="100">
        <v>41180</v>
      </c>
      <c r="I120" s="46" t="s">
        <v>2484</v>
      </c>
      <c r="J120" s="46" t="s">
        <v>63</v>
      </c>
      <c r="K120" s="300" t="s">
        <v>2485</v>
      </c>
      <c r="L120" s="101" t="s">
        <v>2040</v>
      </c>
      <c r="M120" s="89">
        <v>2093699.3</v>
      </c>
      <c r="N120" s="89">
        <v>2050533.5</v>
      </c>
      <c r="O120" s="89">
        <v>139053.6</v>
      </c>
      <c r="P120" s="89">
        <v>16175442.9</v>
      </c>
      <c r="Q120" s="89" t="s">
        <v>78</v>
      </c>
      <c r="R120" s="89">
        <v>223125.1</v>
      </c>
      <c r="S120" s="89">
        <v>12046.2</v>
      </c>
      <c r="T120" s="89">
        <v>2054905.3</v>
      </c>
      <c r="U120" s="89" t="s">
        <v>78</v>
      </c>
      <c r="V120" s="89">
        <v>215590.1</v>
      </c>
      <c r="W120" s="89">
        <v>10476.299999999999</v>
      </c>
      <c r="X120" s="89">
        <v>2127029.1</v>
      </c>
      <c r="Y120" s="89" t="s">
        <v>78</v>
      </c>
      <c r="Z120" s="89">
        <v>215590.1</v>
      </c>
      <c r="AA120" s="89">
        <v>10476.299999999999</v>
      </c>
      <c r="AB120" s="89">
        <v>2202064.9</v>
      </c>
      <c r="AC120" s="89" t="s">
        <v>78</v>
      </c>
      <c r="AD120" s="89">
        <v>215590.1</v>
      </c>
      <c r="AE120" s="89">
        <v>10476.299999999999</v>
      </c>
      <c r="AF120" s="89">
        <v>2280136.7999999998</v>
      </c>
      <c r="AG120" s="89" t="s">
        <v>78</v>
      </c>
      <c r="AH120" s="89">
        <v>215590.1</v>
      </c>
      <c r="AI120" s="89">
        <v>10476.299999999999</v>
      </c>
      <c r="AJ120" s="89">
        <v>2355464.7000000002</v>
      </c>
      <c r="AK120" s="301" t="s">
        <v>113</v>
      </c>
      <c r="AL120" s="139" t="s">
        <v>113</v>
      </c>
      <c r="AM120" s="46" t="s">
        <v>113</v>
      </c>
      <c r="AN120" s="139"/>
      <c r="AO120" s="139" t="s">
        <v>113</v>
      </c>
      <c r="AP120" s="139"/>
      <c r="AQ120" s="139" t="s">
        <v>113</v>
      </c>
      <c r="AR120" s="139"/>
      <c r="AS120" s="139"/>
      <c r="AT120" s="139"/>
      <c r="AU120" s="46"/>
      <c r="AV120" s="46" t="s">
        <v>113</v>
      </c>
      <c r="AW120" s="46"/>
      <c r="AX120" s="46"/>
      <c r="AY120" s="46" t="s">
        <v>113</v>
      </c>
      <c r="AZ120" s="46"/>
      <c r="BA120" s="46"/>
      <c r="BB120" s="46"/>
      <c r="BC120" s="100"/>
      <c r="BD120" s="46"/>
      <c r="BE120" s="46"/>
      <c r="BF120" s="46"/>
      <c r="BG120" s="300"/>
    </row>
    <row r="121" spans="1:59" ht="42" customHeight="1">
      <c r="A121" s="46">
        <v>116</v>
      </c>
      <c r="B121" s="46" t="s">
        <v>1296</v>
      </c>
      <c r="C121" s="100">
        <v>42489</v>
      </c>
      <c r="D121" s="46" t="s">
        <v>2035</v>
      </c>
      <c r="E121" s="46" t="s">
        <v>66</v>
      </c>
      <c r="F121" s="46" t="s">
        <v>2486</v>
      </c>
      <c r="G121" s="46" t="s">
        <v>2487</v>
      </c>
      <c r="H121" s="100">
        <v>41598</v>
      </c>
      <c r="I121" s="46" t="s">
        <v>2488</v>
      </c>
      <c r="J121" s="46" t="s">
        <v>108</v>
      </c>
      <c r="K121" s="300" t="s">
        <v>2489</v>
      </c>
      <c r="L121" s="101" t="s">
        <v>2040</v>
      </c>
      <c r="M121" s="89">
        <v>453647.2</v>
      </c>
      <c r="N121" s="89">
        <v>140655.5</v>
      </c>
      <c r="O121" s="89">
        <v>781105.4</v>
      </c>
      <c r="P121" s="89">
        <v>1188475</v>
      </c>
      <c r="Q121" s="89" t="s">
        <v>78</v>
      </c>
      <c r="R121" s="89" t="s">
        <v>78</v>
      </c>
      <c r="S121" s="89">
        <v>54991</v>
      </c>
      <c r="T121" s="89" t="s">
        <v>2490</v>
      </c>
      <c r="U121" s="89" t="s">
        <v>78</v>
      </c>
      <c r="V121" s="89" t="s">
        <v>78</v>
      </c>
      <c r="W121" s="89">
        <v>83328.800000000003</v>
      </c>
      <c r="X121" s="89">
        <v>100000</v>
      </c>
      <c r="Y121" s="89" t="s">
        <v>78</v>
      </c>
      <c r="Z121" s="89" t="s">
        <v>78</v>
      </c>
      <c r="AA121" s="89">
        <v>137286</v>
      </c>
      <c r="AB121" s="89" t="s">
        <v>2490</v>
      </c>
      <c r="AC121" s="89" t="s">
        <v>2491</v>
      </c>
      <c r="AD121" s="89">
        <v>60385.7</v>
      </c>
      <c r="AE121" s="89" t="s">
        <v>2492</v>
      </c>
      <c r="AF121" s="89" t="s">
        <v>2490</v>
      </c>
      <c r="AG121" s="89" t="s">
        <v>2493</v>
      </c>
      <c r="AH121" s="89">
        <v>62968</v>
      </c>
      <c r="AI121" s="89" t="s">
        <v>2494</v>
      </c>
      <c r="AJ121" s="89" t="s">
        <v>2490</v>
      </c>
      <c r="AK121" s="301" t="s">
        <v>113</v>
      </c>
      <c r="AL121" s="139"/>
      <c r="AM121" s="46"/>
      <c r="AN121" s="139"/>
      <c r="AO121" s="139"/>
      <c r="AP121" s="139"/>
      <c r="AQ121" s="139"/>
      <c r="AR121" s="139"/>
      <c r="AS121" s="139" t="s">
        <v>113</v>
      </c>
      <c r="AT121" s="139"/>
      <c r="AU121" s="46"/>
      <c r="AV121" s="46"/>
      <c r="AW121" s="46"/>
      <c r="AX121" s="46"/>
      <c r="AY121" s="46"/>
      <c r="AZ121" s="46"/>
      <c r="BA121" s="46"/>
      <c r="BB121" s="46"/>
      <c r="BC121" s="100"/>
      <c r="BD121" s="46"/>
      <c r="BE121" s="46"/>
      <c r="BF121" s="46"/>
      <c r="BG121" s="300"/>
    </row>
    <row r="122" spans="1:59" ht="42" customHeight="1">
      <c r="A122" s="46">
        <v>117</v>
      </c>
      <c r="B122" s="46" t="s">
        <v>2495</v>
      </c>
      <c r="C122" s="100">
        <v>42489</v>
      </c>
      <c r="D122" s="46" t="s">
        <v>2035</v>
      </c>
      <c r="E122" s="46" t="s">
        <v>66</v>
      </c>
      <c r="F122" s="46" t="s">
        <v>2496</v>
      </c>
      <c r="G122" s="46" t="s">
        <v>2497</v>
      </c>
      <c r="H122" s="100">
        <v>41556</v>
      </c>
      <c r="I122" s="46" t="s">
        <v>2498</v>
      </c>
      <c r="J122" s="46" t="s">
        <v>374</v>
      </c>
      <c r="K122" s="300" t="s">
        <v>2499</v>
      </c>
      <c r="L122" s="101" t="s">
        <v>2040</v>
      </c>
      <c r="M122" s="89" t="s">
        <v>78</v>
      </c>
      <c r="N122" s="89">
        <v>4543223.9000000004</v>
      </c>
      <c r="O122" s="89">
        <v>351716.6</v>
      </c>
      <c r="P122" s="89">
        <v>172294</v>
      </c>
      <c r="Q122" s="89" t="s">
        <v>78</v>
      </c>
      <c r="R122" s="89">
        <v>1489929.8</v>
      </c>
      <c r="S122" s="89">
        <v>181848.4</v>
      </c>
      <c r="T122" s="89">
        <v>172294</v>
      </c>
      <c r="U122" s="89" t="s">
        <v>78</v>
      </c>
      <c r="V122" s="89">
        <v>765947.6</v>
      </c>
      <c r="W122" s="89">
        <v>48772</v>
      </c>
      <c r="X122" s="89" t="s">
        <v>78</v>
      </c>
      <c r="Y122" s="89" t="s">
        <v>78</v>
      </c>
      <c r="Z122" s="89">
        <v>606743.5</v>
      </c>
      <c r="AA122" s="89">
        <v>36885.800000000003</v>
      </c>
      <c r="AB122" s="89" t="s">
        <v>78</v>
      </c>
      <c r="AC122" s="89" t="s">
        <v>78</v>
      </c>
      <c r="AD122" s="89">
        <v>843400.8</v>
      </c>
      <c r="AE122" s="89">
        <v>42105.2</v>
      </c>
      <c r="AF122" s="89" t="s">
        <v>78</v>
      </c>
      <c r="AG122" s="89" t="s">
        <v>78</v>
      </c>
      <c r="AH122" s="89">
        <v>837202.2</v>
      </c>
      <c r="AI122" s="89">
        <v>42105.2</v>
      </c>
      <c r="AJ122" s="89" t="s">
        <v>78</v>
      </c>
      <c r="AK122" s="301" t="s">
        <v>113</v>
      </c>
      <c r="AL122" s="139"/>
      <c r="AM122" s="46"/>
      <c r="AN122" s="139"/>
      <c r="AO122" s="139"/>
      <c r="AP122" s="139"/>
      <c r="AQ122" s="139"/>
      <c r="AR122" s="139"/>
      <c r="AS122" s="139" t="s">
        <v>113</v>
      </c>
      <c r="AT122" s="139"/>
      <c r="AU122" s="46"/>
      <c r="AV122" s="46"/>
      <c r="AW122" s="46"/>
      <c r="AX122" s="46"/>
      <c r="AY122" s="46"/>
      <c r="AZ122" s="46"/>
      <c r="BA122" s="46"/>
      <c r="BB122" s="46"/>
      <c r="BC122" s="100"/>
      <c r="BD122" s="46"/>
      <c r="BE122" s="46"/>
      <c r="BF122" s="46"/>
      <c r="BG122" s="300"/>
    </row>
    <row r="123" spans="1:59" ht="42" customHeight="1">
      <c r="A123" s="46">
        <v>118</v>
      </c>
      <c r="B123" s="46" t="s">
        <v>2495</v>
      </c>
      <c r="C123" s="100">
        <v>42489</v>
      </c>
      <c r="D123" s="46" t="s">
        <v>2035</v>
      </c>
      <c r="E123" s="46" t="s">
        <v>66</v>
      </c>
      <c r="F123" s="46" t="s">
        <v>2500</v>
      </c>
      <c r="G123" s="46" t="s">
        <v>2497</v>
      </c>
      <c r="H123" s="100">
        <v>41556</v>
      </c>
      <c r="I123" s="46" t="s">
        <v>2498</v>
      </c>
      <c r="J123" s="46" t="s">
        <v>374</v>
      </c>
      <c r="K123" s="300" t="s">
        <v>2499</v>
      </c>
      <c r="L123" s="101" t="s">
        <v>2040</v>
      </c>
      <c r="M123" s="89" t="s">
        <v>78</v>
      </c>
      <c r="N123" s="89">
        <v>746008.4</v>
      </c>
      <c r="O123" s="89">
        <v>16904.7</v>
      </c>
      <c r="P123" s="89" t="s">
        <v>78</v>
      </c>
      <c r="Q123" s="89" t="s">
        <v>78</v>
      </c>
      <c r="R123" s="89">
        <v>360437</v>
      </c>
      <c r="S123" s="89">
        <v>12420.1</v>
      </c>
      <c r="T123" s="89" t="s">
        <v>78</v>
      </c>
      <c r="U123" s="89" t="s">
        <v>78</v>
      </c>
      <c r="V123" s="89">
        <v>122065</v>
      </c>
      <c r="W123" s="89">
        <v>1253.2</v>
      </c>
      <c r="X123" s="89" t="s">
        <v>78</v>
      </c>
      <c r="Y123" s="89" t="s">
        <v>78</v>
      </c>
      <c r="Z123" s="89">
        <v>87800.9</v>
      </c>
      <c r="AA123" s="89">
        <v>1111.7</v>
      </c>
      <c r="AB123" s="89" t="s">
        <v>78</v>
      </c>
      <c r="AC123" s="89" t="s">
        <v>78</v>
      </c>
      <c r="AD123" s="89">
        <v>87847.4</v>
      </c>
      <c r="AE123" s="89">
        <v>1065.2</v>
      </c>
      <c r="AF123" s="89" t="s">
        <v>78</v>
      </c>
      <c r="AG123" s="89" t="s">
        <v>78</v>
      </c>
      <c r="AH123" s="89">
        <v>87858.1</v>
      </c>
      <c r="AI123" s="89">
        <v>1054.5</v>
      </c>
      <c r="AJ123" s="89" t="s">
        <v>78</v>
      </c>
      <c r="AK123" s="301" t="s">
        <v>113</v>
      </c>
      <c r="AL123" s="139"/>
      <c r="AM123" s="46"/>
      <c r="AN123" s="139"/>
      <c r="AO123" s="139"/>
      <c r="AP123" s="139"/>
      <c r="AQ123" s="139"/>
      <c r="AR123" s="139"/>
      <c r="AS123" s="139"/>
      <c r="AT123" s="139"/>
      <c r="AU123" s="46" t="s">
        <v>113</v>
      </c>
      <c r="AV123" s="46" t="s">
        <v>113</v>
      </c>
      <c r="AW123" s="46"/>
      <c r="AX123" s="46"/>
      <c r="AY123" s="46"/>
      <c r="AZ123" s="46"/>
      <c r="BA123" s="46"/>
      <c r="BB123" s="46"/>
      <c r="BC123" s="100"/>
      <c r="BD123" s="46"/>
      <c r="BE123" s="46"/>
      <c r="BF123" s="46"/>
      <c r="BG123" s="300"/>
    </row>
    <row r="124" spans="1:59" ht="42" customHeight="1">
      <c r="A124" s="46">
        <v>119</v>
      </c>
      <c r="B124" s="46" t="s">
        <v>2495</v>
      </c>
      <c r="C124" s="100">
        <v>42489</v>
      </c>
      <c r="D124" s="46" t="s">
        <v>2035</v>
      </c>
      <c r="E124" s="46" t="s">
        <v>66</v>
      </c>
      <c r="F124" s="46" t="s">
        <v>2501</v>
      </c>
      <c r="G124" s="46" t="s">
        <v>2497</v>
      </c>
      <c r="H124" s="100">
        <v>41556</v>
      </c>
      <c r="I124" s="46" t="s">
        <v>2498</v>
      </c>
      <c r="J124" s="46" t="s">
        <v>374</v>
      </c>
      <c r="K124" s="300" t="s">
        <v>2499</v>
      </c>
      <c r="L124" s="101" t="s">
        <v>2040</v>
      </c>
      <c r="M124" s="89" t="s">
        <v>78</v>
      </c>
      <c r="N124" s="89">
        <v>4514896.0999999996</v>
      </c>
      <c r="O124" s="89">
        <v>479264.2</v>
      </c>
      <c r="P124" s="89" t="s">
        <v>78</v>
      </c>
      <c r="Q124" s="89" t="s">
        <v>78</v>
      </c>
      <c r="R124" s="89">
        <v>945857.6</v>
      </c>
      <c r="S124" s="89">
        <v>86384.8</v>
      </c>
      <c r="T124" s="89" t="s">
        <v>78</v>
      </c>
      <c r="U124" s="89" t="s">
        <v>78</v>
      </c>
      <c r="V124" s="89">
        <v>955587.5</v>
      </c>
      <c r="W124" s="89">
        <v>90167.7</v>
      </c>
      <c r="X124" s="89" t="s">
        <v>78</v>
      </c>
      <c r="Y124" s="89" t="s">
        <v>78</v>
      </c>
      <c r="Z124" s="89">
        <v>941184.9</v>
      </c>
      <c r="AA124" s="89">
        <v>100903.9</v>
      </c>
      <c r="AB124" s="89" t="s">
        <v>78</v>
      </c>
      <c r="AC124" s="89" t="s">
        <v>78</v>
      </c>
      <c r="AD124" s="89">
        <v>836138.4</v>
      </c>
      <c r="AE124" s="89">
        <v>100903.9</v>
      </c>
      <c r="AF124" s="89" t="s">
        <v>78</v>
      </c>
      <c r="AG124" s="89" t="s">
        <v>78</v>
      </c>
      <c r="AH124" s="89">
        <v>836127.7</v>
      </c>
      <c r="AI124" s="89">
        <v>100903.9</v>
      </c>
      <c r="AJ124" s="89" t="s">
        <v>78</v>
      </c>
      <c r="AK124" s="301" t="s">
        <v>113</v>
      </c>
      <c r="AL124" s="139"/>
      <c r="AM124" s="46"/>
      <c r="AN124" s="139" t="s">
        <v>113</v>
      </c>
      <c r="AO124" s="139"/>
      <c r="AP124" s="139"/>
      <c r="AQ124" s="139"/>
      <c r="AR124" s="139"/>
      <c r="AS124" s="139"/>
      <c r="AT124" s="139"/>
      <c r="AU124" s="46"/>
      <c r="AV124" s="46"/>
      <c r="AW124" s="46" t="s">
        <v>113</v>
      </c>
      <c r="AX124" s="46"/>
      <c r="AY124" s="46"/>
      <c r="AZ124" s="46"/>
      <c r="BA124" s="46"/>
      <c r="BB124" s="46"/>
      <c r="BC124" s="100"/>
      <c r="BD124" s="46"/>
      <c r="BE124" s="46"/>
      <c r="BF124" s="46"/>
      <c r="BG124" s="300"/>
    </row>
    <row r="125" spans="1:59" ht="42" customHeight="1">
      <c r="A125" s="46">
        <v>120</v>
      </c>
      <c r="B125" s="46" t="s">
        <v>2495</v>
      </c>
      <c r="C125" s="100">
        <v>42489</v>
      </c>
      <c r="D125" s="46" t="s">
        <v>2035</v>
      </c>
      <c r="E125" s="46" t="s">
        <v>66</v>
      </c>
      <c r="F125" s="46" t="s">
        <v>2502</v>
      </c>
      <c r="G125" s="46" t="s">
        <v>2497</v>
      </c>
      <c r="H125" s="100">
        <v>41556</v>
      </c>
      <c r="I125" s="46" t="s">
        <v>2498</v>
      </c>
      <c r="J125" s="46" t="s">
        <v>374</v>
      </c>
      <c r="K125" s="300" t="s">
        <v>2499</v>
      </c>
      <c r="L125" s="101" t="s">
        <v>2040</v>
      </c>
      <c r="M125" s="89" t="s">
        <v>78</v>
      </c>
      <c r="N125" s="89">
        <v>161185.4</v>
      </c>
      <c r="O125" s="89">
        <v>3568030</v>
      </c>
      <c r="P125" s="89">
        <v>47627597.200000003</v>
      </c>
      <c r="Q125" s="89" t="s">
        <v>78</v>
      </c>
      <c r="R125" s="89">
        <v>4300</v>
      </c>
      <c r="S125" s="89">
        <v>169317.1</v>
      </c>
      <c r="T125" s="89">
        <v>11529034.300000001</v>
      </c>
      <c r="U125" s="89" t="s">
        <v>78</v>
      </c>
      <c r="V125" s="89">
        <v>63971.199999999997</v>
      </c>
      <c r="W125" s="89">
        <v>716730.5</v>
      </c>
      <c r="X125" s="89">
        <v>9155224.0999999996</v>
      </c>
      <c r="Y125" s="89" t="s">
        <v>78</v>
      </c>
      <c r="Z125" s="89">
        <v>300</v>
      </c>
      <c r="AA125" s="89">
        <v>1342894.3</v>
      </c>
      <c r="AB125" s="89">
        <v>9039038</v>
      </c>
      <c r="AC125" s="89" t="s">
        <v>78</v>
      </c>
      <c r="AD125" s="89">
        <v>41807.800000000003</v>
      </c>
      <c r="AE125" s="89">
        <v>830480.1</v>
      </c>
      <c r="AF125" s="89">
        <v>8956125.3000000007</v>
      </c>
      <c r="AG125" s="89" t="s">
        <v>78</v>
      </c>
      <c r="AH125" s="89">
        <v>50806.400000000001</v>
      </c>
      <c r="AI125" s="89">
        <v>508608</v>
      </c>
      <c r="AJ125" s="89">
        <v>8948175.5</v>
      </c>
      <c r="AK125" s="301" t="s">
        <v>113</v>
      </c>
      <c r="AL125" s="139"/>
      <c r="AM125" s="46"/>
      <c r="AN125" s="139"/>
      <c r="AO125" s="139"/>
      <c r="AP125" s="139"/>
      <c r="AQ125" s="139" t="s">
        <v>113</v>
      </c>
      <c r="AR125" s="139"/>
      <c r="AS125" s="139"/>
      <c r="AT125" s="139"/>
      <c r="AU125" s="46"/>
      <c r="AV125" s="46"/>
      <c r="AW125" s="46"/>
      <c r="AX125" s="46"/>
      <c r="AY125" s="46"/>
      <c r="AZ125" s="46"/>
      <c r="BA125" s="46"/>
      <c r="BB125" s="46"/>
      <c r="BC125" s="100"/>
      <c r="BD125" s="46"/>
      <c r="BE125" s="46"/>
      <c r="BF125" s="46"/>
      <c r="BG125" s="300"/>
    </row>
    <row r="126" spans="1:59" ht="42" customHeight="1">
      <c r="A126" s="46">
        <v>121</v>
      </c>
      <c r="B126" s="46" t="s">
        <v>2503</v>
      </c>
      <c r="C126" s="100">
        <v>42489</v>
      </c>
      <c r="D126" s="46" t="s">
        <v>2035</v>
      </c>
      <c r="E126" s="46" t="s">
        <v>66</v>
      </c>
      <c r="F126" s="46" t="s">
        <v>2504</v>
      </c>
      <c r="G126" s="46" t="s">
        <v>2505</v>
      </c>
      <c r="H126" s="100">
        <v>40877</v>
      </c>
      <c r="I126" s="46" t="s">
        <v>2506</v>
      </c>
      <c r="J126" s="46" t="s">
        <v>108</v>
      </c>
      <c r="K126" s="300" t="s">
        <v>2507</v>
      </c>
      <c r="L126" s="101" t="s">
        <v>2040</v>
      </c>
      <c r="M126" s="89">
        <v>1135671</v>
      </c>
      <c r="N126" s="89">
        <v>1187993</v>
      </c>
      <c r="O126" s="89">
        <v>405504.9</v>
      </c>
      <c r="P126" s="89">
        <v>1414500</v>
      </c>
      <c r="Q126" s="89">
        <v>259640</v>
      </c>
      <c r="R126" s="89">
        <v>212098.6</v>
      </c>
      <c r="S126" s="89">
        <v>40000</v>
      </c>
      <c r="T126" s="89">
        <v>235000</v>
      </c>
      <c r="U126" s="89">
        <v>370000</v>
      </c>
      <c r="V126" s="89">
        <v>291138.7</v>
      </c>
      <c r="W126" s="89">
        <v>136000</v>
      </c>
      <c r="X126" s="89">
        <v>50000</v>
      </c>
      <c r="Y126" s="89">
        <v>401000</v>
      </c>
      <c r="Z126" s="89">
        <v>324400</v>
      </c>
      <c r="AA126" s="89">
        <v>199000</v>
      </c>
      <c r="AB126" s="89">
        <v>100000</v>
      </c>
      <c r="AC126" s="89" t="s">
        <v>78</v>
      </c>
      <c r="AD126" s="89">
        <v>132250</v>
      </c>
      <c r="AE126" s="89" t="s">
        <v>78</v>
      </c>
      <c r="AF126" s="89">
        <v>40000</v>
      </c>
      <c r="AG126" s="89" t="s">
        <v>78</v>
      </c>
      <c r="AH126" s="89">
        <v>26100</v>
      </c>
      <c r="AI126" s="89" t="s">
        <v>78</v>
      </c>
      <c r="AJ126" s="89">
        <v>45000</v>
      </c>
      <c r="AK126" s="301" t="s">
        <v>113</v>
      </c>
      <c r="AL126" s="139"/>
      <c r="AM126" s="46"/>
      <c r="AN126" s="139" t="s">
        <v>113</v>
      </c>
      <c r="AO126" s="139" t="s">
        <v>113</v>
      </c>
      <c r="AP126" s="139"/>
      <c r="AQ126" s="139"/>
      <c r="AR126" s="139"/>
      <c r="AS126" s="139"/>
      <c r="AT126" s="139"/>
      <c r="AU126" s="46"/>
      <c r="AV126" s="46"/>
      <c r="AW126" s="46"/>
      <c r="AX126" s="46"/>
      <c r="AY126" s="46"/>
      <c r="AZ126" s="46"/>
      <c r="BA126" s="46"/>
      <c r="BB126" s="46"/>
      <c r="BC126" s="100"/>
      <c r="BD126" s="46"/>
      <c r="BE126" s="46"/>
      <c r="BF126" s="46"/>
      <c r="BG126" s="300"/>
    </row>
    <row r="127" spans="1:59" ht="42" customHeight="1">
      <c r="A127" s="46">
        <v>122</v>
      </c>
      <c r="B127" s="46" t="s">
        <v>2503</v>
      </c>
      <c r="C127" s="100">
        <v>42489</v>
      </c>
      <c r="D127" s="46" t="s">
        <v>2035</v>
      </c>
      <c r="E127" s="46" t="s">
        <v>66</v>
      </c>
      <c r="F127" s="46" t="s">
        <v>2508</v>
      </c>
      <c r="G127" s="46" t="s">
        <v>2505</v>
      </c>
      <c r="H127" s="100">
        <v>40877</v>
      </c>
      <c r="I127" s="46" t="s">
        <v>2506</v>
      </c>
      <c r="J127" s="46" t="s">
        <v>108</v>
      </c>
      <c r="K127" s="300" t="s">
        <v>2507</v>
      </c>
      <c r="L127" s="101" t="s">
        <v>2040</v>
      </c>
      <c r="M127" s="89" t="s">
        <v>78</v>
      </c>
      <c r="N127" s="89">
        <v>159569.20000000001</v>
      </c>
      <c r="O127" s="89">
        <v>494644.9</v>
      </c>
      <c r="P127" s="89">
        <v>4252847.0999999996</v>
      </c>
      <c r="Q127" s="89" t="s">
        <v>78</v>
      </c>
      <c r="R127" s="89">
        <v>9364.6</v>
      </c>
      <c r="S127" s="89">
        <v>87728</v>
      </c>
      <c r="T127" s="89">
        <v>859714.5</v>
      </c>
      <c r="U127" s="89" t="s">
        <v>78</v>
      </c>
      <c r="V127" s="89">
        <v>4367.3999999999996</v>
      </c>
      <c r="W127" s="89">
        <v>73419.899999999994</v>
      </c>
      <c r="X127" s="89">
        <v>600592.4</v>
      </c>
      <c r="Y127" s="89" t="s">
        <v>78</v>
      </c>
      <c r="Z127" s="89">
        <v>4392.3999999999996</v>
      </c>
      <c r="AA127" s="89">
        <v>50050</v>
      </c>
      <c r="AB127" s="89">
        <v>336729.4</v>
      </c>
      <c r="AC127" s="89" t="s">
        <v>78</v>
      </c>
      <c r="AD127" s="89">
        <v>4392.3999999999996</v>
      </c>
      <c r="AE127" s="89">
        <v>37750</v>
      </c>
      <c r="AF127" s="89">
        <v>154350</v>
      </c>
      <c r="AG127" s="89" t="s">
        <v>78</v>
      </c>
      <c r="AH127" s="89">
        <v>4392.3999999999996</v>
      </c>
      <c r="AI127" s="89">
        <v>40321.1</v>
      </c>
      <c r="AJ127" s="89">
        <v>158948.29999999999</v>
      </c>
      <c r="AK127" s="301" t="s">
        <v>113</v>
      </c>
      <c r="AL127" s="139"/>
      <c r="AM127" s="46"/>
      <c r="AN127" s="139"/>
      <c r="AO127" s="139"/>
      <c r="AP127" s="139"/>
      <c r="AQ127" s="139"/>
      <c r="AR127" s="139"/>
      <c r="AS127" s="139"/>
      <c r="AT127" s="139"/>
      <c r="AU127" s="46"/>
      <c r="AV127" s="46"/>
      <c r="AW127" s="46"/>
      <c r="AX127" s="46"/>
      <c r="AY127" s="46"/>
      <c r="AZ127" s="46" t="s">
        <v>113</v>
      </c>
      <c r="BA127" s="46"/>
      <c r="BB127" s="46"/>
      <c r="BC127" s="100"/>
      <c r="BD127" s="46"/>
      <c r="BE127" s="46"/>
      <c r="BF127" s="46"/>
      <c r="BG127" s="300"/>
    </row>
    <row r="128" spans="1:59" ht="42" customHeight="1">
      <c r="A128" s="46">
        <v>123</v>
      </c>
      <c r="B128" s="46" t="s">
        <v>2509</v>
      </c>
      <c r="C128" s="100">
        <v>42489</v>
      </c>
      <c r="D128" s="46" t="s">
        <v>2035</v>
      </c>
      <c r="E128" s="46" t="s">
        <v>66</v>
      </c>
      <c r="F128" s="46" t="s">
        <v>204</v>
      </c>
      <c r="G128" s="46" t="s">
        <v>2510</v>
      </c>
      <c r="H128" s="100">
        <v>41633</v>
      </c>
      <c r="I128" s="46" t="s">
        <v>2511</v>
      </c>
      <c r="J128" s="46" t="s">
        <v>108</v>
      </c>
      <c r="K128" s="300" t="s">
        <v>2512</v>
      </c>
      <c r="L128" s="101" t="s">
        <v>2040</v>
      </c>
      <c r="M128" s="89">
        <v>180000</v>
      </c>
      <c r="N128" s="89" t="s">
        <v>78</v>
      </c>
      <c r="O128" s="89">
        <v>3004959</v>
      </c>
      <c r="P128" s="89">
        <v>2236522</v>
      </c>
      <c r="Q128" s="89" t="s">
        <v>78</v>
      </c>
      <c r="R128" s="89" t="s">
        <v>78</v>
      </c>
      <c r="S128" s="89">
        <v>550958</v>
      </c>
      <c r="T128" s="89">
        <v>252345</v>
      </c>
      <c r="U128" s="89">
        <v>45000</v>
      </c>
      <c r="V128" s="89" t="s">
        <v>78</v>
      </c>
      <c r="W128" s="89">
        <v>523007</v>
      </c>
      <c r="X128" s="89">
        <v>210350</v>
      </c>
      <c r="Y128" s="89">
        <v>45000</v>
      </c>
      <c r="Z128" s="89" t="s">
        <v>78</v>
      </c>
      <c r="AA128" s="89">
        <v>610039</v>
      </c>
      <c r="AB128" s="89">
        <v>209290</v>
      </c>
      <c r="AC128" s="89">
        <v>45000</v>
      </c>
      <c r="AD128" s="89" t="s">
        <v>78</v>
      </c>
      <c r="AE128" s="89">
        <v>482269</v>
      </c>
      <c r="AF128" s="89">
        <v>208087</v>
      </c>
      <c r="AG128" s="89">
        <v>45000</v>
      </c>
      <c r="AH128" s="89" t="s">
        <v>78</v>
      </c>
      <c r="AI128" s="89">
        <v>600599</v>
      </c>
      <c r="AJ128" s="89">
        <v>217514</v>
      </c>
      <c r="AK128" s="301" t="s">
        <v>113</v>
      </c>
      <c r="AL128" s="139"/>
      <c r="AM128" s="46"/>
      <c r="AN128" s="139"/>
      <c r="AO128" s="139"/>
      <c r="AP128" s="139"/>
      <c r="AQ128" s="139" t="s">
        <v>113</v>
      </c>
      <c r="AR128" s="139"/>
      <c r="AS128" s="139"/>
      <c r="AT128" s="139"/>
      <c r="AU128" s="46"/>
      <c r="AV128" s="46"/>
      <c r="AW128" s="46"/>
      <c r="AX128" s="46"/>
      <c r="AY128" s="46"/>
      <c r="AZ128" s="46"/>
      <c r="BA128" s="46"/>
      <c r="BB128" s="46"/>
      <c r="BC128" s="100"/>
      <c r="BD128" s="46"/>
      <c r="BE128" s="46"/>
      <c r="BF128" s="46"/>
      <c r="BG128" s="300"/>
    </row>
    <row r="129" spans="1:59" ht="42" customHeight="1">
      <c r="A129" s="46">
        <v>124</v>
      </c>
      <c r="B129" s="46" t="s">
        <v>2509</v>
      </c>
      <c r="C129" s="100">
        <v>42489</v>
      </c>
      <c r="D129" s="46" t="s">
        <v>2035</v>
      </c>
      <c r="E129" s="46" t="s">
        <v>66</v>
      </c>
      <c r="F129" s="46" t="s">
        <v>2513</v>
      </c>
      <c r="G129" s="46" t="s">
        <v>2510</v>
      </c>
      <c r="H129" s="100">
        <v>41633</v>
      </c>
      <c r="I129" s="46" t="s">
        <v>2511</v>
      </c>
      <c r="J129" s="46" t="s">
        <v>108</v>
      </c>
      <c r="K129" s="300" t="s">
        <v>2512</v>
      </c>
      <c r="L129" s="101" t="s">
        <v>2040</v>
      </c>
      <c r="M129" s="89">
        <v>100000</v>
      </c>
      <c r="N129" s="89">
        <v>59665581</v>
      </c>
      <c r="O129" s="89">
        <v>256148</v>
      </c>
      <c r="P129" s="89">
        <v>4973252</v>
      </c>
      <c r="Q129" s="89">
        <v>50000</v>
      </c>
      <c r="R129" s="89">
        <v>7556680</v>
      </c>
      <c r="S129" s="89">
        <v>31841</v>
      </c>
      <c r="T129" s="89">
        <v>675271</v>
      </c>
      <c r="U129" s="89">
        <v>50000</v>
      </c>
      <c r="V129" s="89">
        <v>7420689</v>
      </c>
      <c r="W129" s="89">
        <v>28789</v>
      </c>
      <c r="X129" s="89">
        <v>703632</v>
      </c>
      <c r="Y129" s="89" t="s">
        <v>78</v>
      </c>
      <c r="Z129" s="89">
        <v>7129370</v>
      </c>
      <c r="AA129" s="89">
        <v>28789</v>
      </c>
      <c r="AB129" s="89">
        <v>738814</v>
      </c>
      <c r="AC129" s="89" t="s">
        <v>78</v>
      </c>
      <c r="AD129" s="89">
        <v>7129370</v>
      </c>
      <c r="AE129" s="89">
        <v>28789</v>
      </c>
      <c r="AF129" s="89">
        <v>763933</v>
      </c>
      <c r="AG129" s="89" t="s">
        <v>78</v>
      </c>
      <c r="AH129" s="89">
        <v>7129370</v>
      </c>
      <c r="AI129" s="89">
        <v>28789</v>
      </c>
      <c r="AJ129" s="89">
        <v>786851</v>
      </c>
      <c r="AK129" s="301" t="s">
        <v>113</v>
      </c>
      <c r="AL129" s="139"/>
      <c r="AM129" s="46"/>
      <c r="AN129" s="139"/>
      <c r="AO129" s="139" t="s">
        <v>113</v>
      </c>
      <c r="AP129" s="139"/>
      <c r="AQ129" s="139"/>
      <c r="AR129" s="139"/>
      <c r="AS129" s="139"/>
      <c r="AT129" s="139"/>
      <c r="AU129" s="46"/>
      <c r="AV129" s="46"/>
      <c r="AW129" s="46" t="s">
        <v>113</v>
      </c>
      <c r="AX129" s="46"/>
      <c r="AY129" s="46"/>
      <c r="AZ129" s="46"/>
      <c r="BA129" s="46"/>
      <c r="BB129" s="46"/>
      <c r="BC129" s="100"/>
      <c r="BD129" s="46"/>
      <c r="BE129" s="46"/>
      <c r="BF129" s="46"/>
      <c r="BG129" s="300"/>
    </row>
    <row r="130" spans="1:59" ht="42" customHeight="1">
      <c r="A130" s="46">
        <v>125</v>
      </c>
      <c r="B130" s="46" t="s">
        <v>1046</v>
      </c>
      <c r="C130" s="100">
        <v>42489</v>
      </c>
      <c r="D130" s="46" t="s">
        <v>2035</v>
      </c>
      <c r="E130" s="46" t="s">
        <v>66</v>
      </c>
      <c r="F130" s="46" t="s">
        <v>2514</v>
      </c>
      <c r="G130" s="46" t="s">
        <v>2515</v>
      </c>
      <c r="H130" s="100">
        <v>41250</v>
      </c>
      <c r="I130" s="46" t="s">
        <v>2516</v>
      </c>
      <c r="J130" s="46" t="s">
        <v>1050</v>
      </c>
      <c r="K130" s="300" t="s">
        <v>2517</v>
      </c>
      <c r="L130" s="101" t="s">
        <v>2040</v>
      </c>
      <c r="M130" s="89">
        <v>2690738.55</v>
      </c>
      <c r="N130" s="89">
        <v>3244868.45</v>
      </c>
      <c r="O130" s="89">
        <v>213599.56</v>
      </c>
      <c r="P130" s="89">
        <v>96481.54</v>
      </c>
      <c r="Q130" s="89" t="s">
        <v>78</v>
      </c>
      <c r="R130" s="89">
        <v>894870</v>
      </c>
      <c r="S130" s="89">
        <v>96775</v>
      </c>
      <c r="T130" s="89" t="s">
        <v>78</v>
      </c>
      <c r="U130" s="89" t="s">
        <v>78</v>
      </c>
      <c r="V130" s="89">
        <v>640670</v>
      </c>
      <c r="W130" s="89">
        <v>61520</v>
      </c>
      <c r="X130" s="89" t="s">
        <v>78</v>
      </c>
      <c r="Y130" s="89" t="s">
        <v>78</v>
      </c>
      <c r="Z130" s="89" t="s">
        <v>78</v>
      </c>
      <c r="AA130" s="89" t="s">
        <v>78</v>
      </c>
      <c r="AB130" s="89" t="s">
        <v>78</v>
      </c>
      <c r="AC130" s="89" t="s">
        <v>78</v>
      </c>
      <c r="AD130" s="89" t="s">
        <v>78</v>
      </c>
      <c r="AE130" s="89" t="s">
        <v>78</v>
      </c>
      <c r="AF130" s="89" t="s">
        <v>78</v>
      </c>
      <c r="AG130" s="89" t="s">
        <v>78</v>
      </c>
      <c r="AH130" s="89" t="s">
        <v>78</v>
      </c>
      <c r="AI130" s="89" t="s">
        <v>78</v>
      </c>
      <c r="AJ130" s="89" t="s">
        <v>78</v>
      </c>
      <c r="AK130" s="301" t="s">
        <v>113</v>
      </c>
      <c r="AL130" s="139" t="s">
        <v>113</v>
      </c>
      <c r="AM130" s="46" t="s">
        <v>113</v>
      </c>
      <c r="AN130" s="139"/>
      <c r="AO130" s="139"/>
      <c r="AP130" s="139"/>
      <c r="AQ130" s="139"/>
      <c r="AR130" s="139"/>
      <c r="AS130" s="139" t="s">
        <v>113</v>
      </c>
      <c r="AT130" s="139"/>
      <c r="AU130" s="46"/>
      <c r="AV130" s="46" t="s">
        <v>113</v>
      </c>
      <c r="AW130" s="46"/>
      <c r="AX130" s="46"/>
      <c r="AY130" s="46"/>
      <c r="AZ130" s="46"/>
      <c r="BA130" s="46"/>
      <c r="BB130" s="46"/>
      <c r="BC130" s="100"/>
      <c r="BD130" s="46"/>
      <c r="BE130" s="46"/>
      <c r="BF130" s="46"/>
      <c r="BG130" s="300"/>
    </row>
    <row r="131" spans="1:59" ht="42" customHeight="1">
      <c r="A131" s="46">
        <v>126</v>
      </c>
      <c r="B131" s="46" t="s">
        <v>1624</v>
      </c>
      <c r="C131" s="100">
        <v>42489</v>
      </c>
      <c r="D131" s="46" t="s">
        <v>2035</v>
      </c>
      <c r="E131" s="46" t="s">
        <v>66</v>
      </c>
      <c r="F131" s="46" t="s">
        <v>2518</v>
      </c>
      <c r="G131" s="46" t="s">
        <v>2519</v>
      </c>
      <c r="H131" s="100">
        <v>41542</v>
      </c>
      <c r="I131" s="46" t="s">
        <v>2520</v>
      </c>
      <c r="J131" s="46" t="s">
        <v>108</v>
      </c>
      <c r="K131" s="300" t="s">
        <v>2521</v>
      </c>
      <c r="L131" s="101" t="s">
        <v>2040</v>
      </c>
      <c r="M131" s="89" t="s">
        <v>78</v>
      </c>
      <c r="N131" s="89">
        <v>12947966.42</v>
      </c>
      <c r="O131" s="89" t="s">
        <v>2522</v>
      </c>
      <c r="P131" s="89" t="s">
        <v>78</v>
      </c>
      <c r="Q131" s="89" t="s">
        <v>78</v>
      </c>
      <c r="R131" s="89">
        <v>1049056.79</v>
      </c>
      <c r="S131" s="89" t="s">
        <v>2523</v>
      </c>
      <c r="T131" s="89" t="s">
        <v>78</v>
      </c>
      <c r="U131" s="89" t="s">
        <v>78</v>
      </c>
      <c r="V131" s="89">
        <v>1005306.54</v>
      </c>
      <c r="W131" s="89" t="s">
        <v>78</v>
      </c>
      <c r="X131" s="89" t="s">
        <v>78</v>
      </c>
      <c r="Y131" s="89" t="s">
        <v>78</v>
      </c>
      <c r="Z131" s="89" t="s">
        <v>2524</v>
      </c>
      <c r="AA131" s="89">
        <v>22705</v>
      </c>
      <c r="AB131" s="89" t="s">
        <v>78</v>
      </c>
      <c r="AC131" s="89" t="s">
        <v>78</v>
      </c>
      <c r="AD131" s="89">
        <v>1984783.4</v>
      </c>
      <c r="AE131" s="89">
        <v>24180.85</v>
      </c>
      <c r="AF131" s="89" t="s">
        <v>78</v>
      </c>
      <c r="AG131" s="89" t="s">
        <v>78</v>
      </c>
      <c r="AH131" s="89">
        <v>2079717.5</v>
      </c>
      <c r="AI131" s="89">
        <v>25775.1</v>
      </c>
      <c r="AJ131" s="89" t="s">
        <v>78</v>
      </c>
      <c r="AK131" s="301" t="s">
        <v>113</v>
      </c>
      <c r="AL131" s="139" t="s">
        <v>113</v>
      </c>
      <c r="AM131" s="46" t="s">
        <v>113</v>
      </c>
      <c r="AN131" s="139"/>
      <c r="AO131" s="139"/>
      <c r="AP131" s="139"/>
      <c r="AQ131" s="139"/>
      <c r="AR131" s="139"/>
      <c r="AS131" s="139" t="s">
        <v>113</v>
      </c>
      <c r="AT131" s="139" t="s">
        <v>113</v>
      </c>
      <c r="AU131" s="46"/>
      <c r="AV131" s="46"/>
      <c r="AW131" s="46" t="s">
        <v>113</v>
      </c>
      <c r="AX131" s="46" t="s">
        <v>113</v>
      </c>
      <c r="AY131" s="46"/>
      <c r="AZ131" s="46"/>
      <c r="BA131" s="46"/>
      <c r="BB131" s="46"/>
      <c r="BC131" s="100"/>
      <c r="BD131" s="46"/>
      <c r="BE131" s="46"/>
      <c r="BF131" s="46"/>
      <c r="BG131" s="300"/>
    </row>
    <row r="132" spans="1:59" ht="42" customHeight="1">
      <c r="A132" s="46">
        <v>127</v>
      </c>
      <c r="B132" s="46" t="s">
        <v>1624</v>
      </c>
      <c r="C132" s="100">
        <v>42489</v>
      </c>
      <c r="D132" s="46" t="s">
        <v>2035</v>
      </c>
      <c r="E132" s="46" t="s">
        <v>66</v>
      </c>
      <c r="F132" s="46" t="s">
        <v>2525</v>
      </c>
      <c r="G132" s="46" t="s">
        <v>2519</v>
      </c>
      <c r="H132" s="100">
        <v>41542</v>
      </c>
      <c r="I132" s="46" t="s">
        <v>2520</v>
      </c>
      <c r="J132" s="46" t="s">
        <v>108</v>
      </c>
      <c r="K132" s="300" t="s">
        <v>2521</v>
      </c>
      <c r="L132" s="101" t="s">
        <v>2040</v>
      </c>
      <c r="M132" s="89" t="s">
        <v>78</v>
      </c>
      <c r="N132" s="89" t="s">
        <v>2526</v>
      </c>
      <c r="O132" s="89">
        <v>2051895.77</v>
      </c>
      <c r="P132" s="89">
        <v>7652261.2800000003</v>
      </c>
      <c r="Q132" s="89" t="s">
        <v>78</v>
      </c>
      <c r="R132" s="89">
        <v>486.93</v>
      </c>
      <c r="S132" s="89">
        <v>302841.18</v>
      </c>
      <c r="T132" s="89">
        <v>1157206.7</v>
      </c>
      <c r="U132" s="89" t="s">
        <v>78</v>
      </c>
      <c r="V132" s="89">
        <v>527.92999999999995</v>
      </c>
      <c r="W132" s="89">
        <v>302552.52</v>
      </c>
      <c r="X132" s="89">
        <v>1156103.55</v>
      </c>
      <c r="Y132" s="89" t="s">
        <v>78</v>
      </c>
      <c r="Z132" s="89">
        <v>24385.66</v>
      </c>
      <c r="AA132" s="89">
        <v>302263.8</v>
      </c>
      <c r="AB132" s="89">
        <v>1155000.3999999999</v>
      </c>
      <c r="AC132" s="89" t="s">
        <v>78</v>
      </c>
      <c r="AD132" s="89">
        <v>24360.07</v>
      </c>
      <c r="AE132" s="89">
        <v>301397.8</v>
      </c>
      <c r="AF132" s="89">
        <v>1151690.8999999999</v>
      </c>
      <c r="AG132" s="89" t="s">
        <v>78</v>
      </c>
      <c r="AH132" s="89">
        <v>24290.46</v>
      </c>
      <c r="AI132" s="89" t="s">
        <v>2527</v>
      </c>
      <c r="AJ132" s="89">
        <v>1149484.6000000001</v>
      </c>
      <c r="AK132" s="301" t="s">
        <v>113</v>
      </c>
      <c r="AL132" s="139"/>
      <c r="AM132" s="46"/>
      <c r="AN132" s="139"/>
      <c r="AO132" s="139"/>
      <c r="AP132" s="139"/>
      <c r="AQ132" s="139" t="s">
        <v>113</v>
      </c>
      <c r="AR132" s="139"/>
      <c r="AS132" s="139"/>
      <c r="AT132" s="139"/>
      <c r="AU132" s="46"/>
      <c r="AV132" s="46"/>
      <c r="AW132" s="46"/>
      <c r="AX132" s="46"/>
      <c r="AY132" s="46"/>
      <c r="AZ132" s="46"/>
      <c r="BA132" s="46"/>
      <c r="BB132" s="46"/>
      <c r="BC132" s="100"/>
      <c r="BD132" s="46"/>
      <c r="BE132" s="46"/>
      <c r="BF132" s="46"/>
      <c r="BG132" s="300"/>
    </row>
    <row r="133" spans="1:59" ht="42" customHeight="1">
      <c r="A133" s="46">
        <v>128</v>
      </c>
      <c r="B133" s="46" t="s">
        <v>1631</v>
      </c>
      <c r="C133" s="100">
        <v>42489</v>
      </c>
      <c r="D133" s="46" t="s">
        <v>2035</v>
      </c>
      <c r="E133" s="46" t="s">
        <v>66</v>
      </c>
      <c r="F133" s="46" t="s">
        <v>2528</v>
      </c>
      <c r="G133" s="46" t="s">
        <v>2529</v>
      </c>
      <c r="H133" s="100">
        <v>40828</v>
      </c>
      <c r="I133" s="46" t="s">
        <v>2530</v>
      </c>
      <c r="J133" s="46" t="s">
        <v>1635</v>
      </c>
      <c r="K133" s="300" t="s">
        <v>2531</v>
      </c>
      <c r="L133" s="101" t="s">
        <v>2040</v>
      </c>
      <c r="M133" s="89">
        <v>106563.7</v>
      </c>
      <c r="N133" s="89">
        <v>118414200.90000001</v>
      </c>
      <c r="O133" s="89">
        <v>280531.3</v>
      </c>
      <c r="P133" s="89">
        <v>12917576.300000001</v>
      </c>
      <c r="Q133" s="89" t="s">
        <v>78</v>
      </c>
      <c r="R133" s="89">
        <v>16259859</v>
      </c>
      <c r="S133" s="89">
        <v>16450</v>
      </c>
      <c r="T133" s="89">
        <v>1688482</v>
      </c>
      <c r="U133" s="89" t="s">
        <v>78</v>
      </c>
      <c r="V133" s="89">
        <v>15907377</v>
      </c>
      <c r="W133" s="89">
        <v>10710</v>
      </c>
      <c r="X133" s="89">
        <v>1572548</v>
      </c>
      <c r="Y133" s="89" t="s">
        <v>78</v>
      </c>
      <c r="Z133" s="89">
        <v>15331771</v>
      </c>
      <c r="AA133" s="89" t="s">
        <v>78</v>
      </c>
      <c r="AB133" s="89">
        <v>1007652</v>
      </c>
      <c r="AC133" s="89" t="s">
        <v>78</v>
      </c>
      <c r="AD133" s="89">
        <v>15364047</v>
      </c>
      <c r="AE133" s="89" t="s">
        <v>78</v>
      </c>
      <c r="AF133" s="89">
        <v>1039928</v>
      </c>
      <c r="AG133" s="89" t="s">
        <v>78</v>
      </c>
      <c r="AH133" s="89" t="s">
        <v>78</v>
      </c>
      <c r="AI133" s="89" t="s">
        <v>78</v>
      </c>
      <c r="AJ133" s="89" t="s">
        <v>78</v>
      </c>
      <c r="AK133" s="301" t="s">
        <v>113</v>
      </c>
      <c r="AL133" s="139"/>
      <c r="AM133" s="46"/>
      <c r="AN133" s="139"/>
      <c r="AO133" s="139"/>
      <c r="AP133" s="139"/>
      <c r="AQ133" s="139"/>
      <c r="AR133" s="139"/>
      <c r="AS133" s="139"/>
      <c r="AT133" s="139"/>
      <c r="AU133" s="46"/>
      <c r="AV133" s="46"/>
      <c r="AW133" s="46" t="s">
        <v>113</v>
      </c>
      <c r="AX133" s="46"/>
      <c r="AY133" s="46"/>
      <c r="AZ133" s="46"/>
      <c r="BA133" s="46"/>
      <c r="BB133" s="46"/>
      <c r="BC133" s="100"/>
      <c r="BD133" s="46"/>
      <c r="BE133" s="46"/>
      <c r="BF133" s="46"/>
      <c r="BG133" s="300"/>
    </row>
    <row r="134" spans="1:59" ht="42" customHeight="1">
      <c r="A134" s="46">
        <v>129</v>
      </c>
      <c r="B134" s="46" t="s">
        <v>1631</v>
      </c>
      <c r="C134" s="100">
        <v>42489</v>
      </c>
      <c r="D134" s="46" t="s">
        <v>2035</v>
      </c>
      <c r="E134" s="46" t="s">
        <v>66</v>
      </c>
      <c r="F134" s="46" t="s">
        <v>2532</v>
      </c>
      <c r="G134" s="46" t="s">
        <v>2529</v>
      </c>
      <c r="H134" s="100">
        <v>40828</v>
      </c>
      <c r="I134" s="46" t="s">
        <v>2530</v>
      </c>
      <c r="J134" s="46" t="s">
        <v>1635</v>
      </c>
      <c r="K134" s="300" t="s">
        <v>2531</v>
      </c>
      <c r="L134" s="101" t="s">
        <v>2040</v>
      </c>
      <c r="M134" s="89" t="s">
        <v>78</v>
      </c>
      <c r="N134" s="89">
        <v>2968844.2</v>
      </c>
      <c r="O134" s="89" t="s">
        <v>78</v>
      </c>
      <c r="P134" s="89">
        <v>3899634</v>
      </c>
      <c r="Q134" s="89" t="s">
        <v>78</v>
      </c>
      <c r="R134" s="89">
        <v>1403788.5</v>
      </c>
      <c r="S134" s="89" t="s">
        <v>78</v>
      </c>
      <c r="T134" s="89" t="s">
        <v>78</v>
      </c>
      <c r="U134" s="89" t="s">
        <v>78</v>
      </c>
      <c r="V134" s="89" t="s">
        <v>2533</v>
      </c>
      <c r="W134" s="89" t="s">
        <v>78</v>
      </c>
      <c r="X134" s="89" t="s">
        <v>78</v>
      </c>
      <c r="Y134" s="89" t="s">
        <v>78</v>
      </c>
      <c r="Z134" s="89">
        <v>456872</v>
      </c>
      <c r="AA134" s="89" t="s">
        <v>78</v>
      </c>
      <c r="AB134" s="89" t="s">
        <v>78</v>
      </c>
      <c r="AC134" s="89" t="s">
        <v>78</v>
      </c>
      <c r="AD134" s="89" t="s">
        <v>2534</v>
      </c>
      <c r="AE134" s="89" t="s">
        <v>78</v>
      </c>
      <c r="AF134" s="89" t="s">
        <v>78</v>
      </c>
      <c r="AG134" s="89" t="s">
        <v>78</v>
      </c>
      <c r="AH134" s="89" t="s">
        <v>78</v>
      </c>
      <c r="AI134" s="89" t="s">
        <v>78</v>
      </c>
      <c r="AJ134" s="89" t="s">
        <v>78</v>
      </c>
      <c r="AK134" s="301" t="s">
        <v>113</v>
      </c>
      <c r="AL134" s="139" t="s">
        <v>113</v>
      </c>
      <c r="AM134" s="46" t="s">
        <v>113</v>
      </c>
      <c r="AN134" s="139"/>
      <c r="AO134" s="139"/>
      <c r="AP134" s="139"/>
      <c r="AQ134" s="139"/>
      <c r="AR134" s="139"/>
      <c r="AS134" s="139"/>
      <c r="AT134" s="139"/>
      <c r="AU134" s="46"/>
      <c r="AV134" s="46"/>
      <c r="AW134" s="46"/>
      <c r="AX134" s="46"/>
      <c r="AY134" s="46"/>
      <c r="AZ134" s="46"/>
      <c r="BA134" s="46"/>
      <c r="BB134" s="46"/>
      <c r="BC134" s="100"/>
      <c r="BD134" s="46"/>
      <c r="BE134" s="46"/>
      <c r="BF134" s="46"/>
      <c r="BG134" s="300"/>
    </row>
    <row r="135" spans="1:59" ht="42" customHeight="1">
      <c r="A135" s="46">
        <v>130</v>
      </c>
      <c r="B135" s="46" t="s">
        <v>1631</v>
      </c>
      <c r="C135" s="100">
        <v>42489</v>
      </c>
      <c r="D135" s="46" t="s">
        <v>2035</v>
      </c>
      <c r="E135" s="46" t="s">
        <v>66</v>
      </c>
      <c r="F135" s="46" t="s">
        <v>2535</v>
      </c>
      <c r="G135" s="46" t="s">
        <v>2529</v>
      </c>
      <c r="H135" s="100">
        <v>40828</v>
      </c>
      <c r="I135" s="46" t="s">
        <v>2530</v>
      </c>
      <c r="J135" s="46" t="s">
        <v>1635</v>
      </c>
      <c r="K135" s="300" t="s">
        <v>2531</v>
      </c>
      <c r="L135" s="101" t="s">
        <v>2040</v>
      </c>
      <c r="M135" s="89">
        <v>24098820</v>
      </c>
      <c r="N135" s="89">
        <v>1959891.4</v>
      </c>
      <c r="O135" s="89">
        <v>68496.899999999994</v>
      </c>
      <c r="P135" s="89">
        <v>43132984</v>
      </c>
      <c r="Q135" s="89" t="s">
        <v>78</v>
      </c>
      <c r="R135" s="89" t="s">
        <v>2536</v>
      </c>
      <c r="S135" s="89" t="s">
        <v>78</v>
      </c>
      <c r="T135" s="89">
        <v>11156354.6</v>
      </c>
      <c r="U135" s="89" t="s">
        <v>78</v>
      </c>
      <c r="V135" s="89">
        <v>2107119</v>
      </c>
      <c r="W135" s="89" t="s">
        <v>78</v>
      </c>
      <c r="X135" s="89">
        <v>2107119</v>
      </c>
      <c r="Y135" s="89" t="s">
        <v>78</v>
      </c>
      <c r="Z135" s="89" t="s">
        <v>78</v>
      </c>
      <c r="AA135" s="89" t="s">
        <v>78</v>
      </c>
      <c r="AB135" s="89" t="s">
        <v>78</v>
      </c>
      <c r="AC135" s="89" t="s">
        <v>78</v>
      </c>
      <c r="AD135" s="89" t="s">
        <v>78</v>
      </c>
      <c r="AE135" s="89" t="s">
        <v>78</v>
      </c>
      <c r="AF135" s="89" t="s">
        <v>78</v>
      </c>
      <c r="AG135" s="89" t="s">
        <v>78</v>
      </c>
      <c r="AH135" s="89" t="s">
        <v>78</v>
      </c>
      <c r="AI135" s="89" t="s">
        <v>78</v>
      </c>
      <c r="AJ135" s="89" t="s">
        <v>78</v>
      </c>
      <c r="AK135" s="301" t="s">
        <v>113</v>
      </c>
      <c r="AL135" s="139"/>
      <c r="AM135" s="46"/>
      <c r="AN135" s="139"/>
      <c r="AO135" s="139"/>
      <c r="AP135" s="139"/>
      <c r="AQ135" s="139"/>
      <c r="AR135" s="139"/>
      <c r="AS135" s="139" t="s">
        <v>113</v>
      </c>
      <c r="AT135" s="139"/>
      <c r="AU135" s="46"/>
      <c r="AV135" s="46"/>
      <c r="AW135" s="46"/>
      <c r="AX135" s="46"/>
      <c r="AY135" s="46"/>
      <c r="AZ135" s="46"/>
      <c r="BA135" s="46"/>
      <c r="BB135" s="46"/>
      <c r="BC135" s="100"/>
      <c r="BD135" s="46"/>
      <c r="BE135" s="46"/>
      <c r="BF135" s="46"/>
      <c r="BG135" s="300"/>
    </row>
    <row r="136" spans="1:59" ht="42" customHeight="1">
      <c r="A136" s="46">
        <v>131</v>
      </c>
      <c r="B136" s="46" t="s">
        <v>1631</v>
      </c>
      <c r="C136" s="100">
        <v>42489</v>
      </c>
      <c r="D136" s="46" t="s">
        <v>2035</v>
      </c>
      <c r="E136" s="46" t="s">
        <v>66</v>
      </c>
      <c r="F136" s="46" t="s">
        <v>2537</v>
      </c>
      <c r="G136" s="46" t="s">
        <v>2529</v>
      </c>
      <c r="H136" s="100">
        <v>40828</v>
      </c>
      <c r="I136" s="46" t="s">
        <v>2530</v>
      </c>
      <c r="J136" s="46" t="s">
        <v>1635</v>
      </c>
      <c r="K136" s="300" t="s">
        <v>2531</v>
      </c>
      <c r="L136" s="101" t="s">
        <v>2040</v>
      </c>
      <c r="M136" s="89" t="s">
        <v>78</v>
      </c>
      <c r="N136" s="89">
        <v>160817.60000000001</v>
      </c>
      <c r="O136" s="89" t="s">
        <v>78</v>
      </c>
      <c r="P136" s="89" t="s">
        <v>78</v>
      </c>
      <c r="Q136" s="89" t="s">
        <v>78</v>
      </c>
      <c r="R136" s="89">
        <v>40215.800000000003</v>
      </c>
      <c r="S136" s="89" t="s">
        <v>78</v>
      </c>
      <c r="T136" s="89" t="s">
        <v>78</v>
      </c>
      <c r="U136" s="89" t="s">
        <v>78</v>
      </c>
      <c r="V136" s="89" t="s">
        <v>78</v>
      </c>
      <c r="W136" s="89" t="s">
        <v>78</v>
      </c>
      <c r="X136" s="89" t="s">
        <v>78</v>
      </c>
      <c r="Y136" s="89" t="s">
        <v>78</v>
      </c>
      <c r="Z136" s="89" t="s">
        <v>78</v>
      </c>
      <c r="AA136" s="89" t="s">
        <v>78</v>
      </c>
      <c r="AB136" s="89" t="s">
        <v>78</v>
      </c>
      <c r="AC136" s="89" t="s">
        <v>78</v>
      </c>
      <c r="AD136" s="89" t="s">
        <v>78</v>
      </c>
      <c r="AE136" s="89" t="s">
        <v>78</v>
      </c>
      <c r="AF136" s="89" t="s">
        <v>78</v>
      </c>
      <c r="AG136" s="89" t="s">
        <v>78</v>
      </c>
      <c r="AH136" s="89" t="s">
        <v>78</v>
      </c>
      <c r="AI136" s="89" t="s">
        <v>78</v>
      </c>
      <c r="AJ136" s="89" t="s">
        <v>78</v>
      </c>
      <c r="AK136" s="301" t="s">
        <v>113</v>
      </c>
      <c r="AL136" s="139"/>
      <c r="AM136" s="46"/>
      <c r="AN136" s="139"/>
      <c r="AO136" s="139"/>
      <c r="AP136" s="139"/>
      <c r="AQ136" s="139"/>
      <c r="AR136" s="139" t="s">
        <v>113</v>
      </c>
      <c r="AS136" s="139"/>
      <c r="AT136" s="139"/>
      <c r="AU136" s="46"/>
      <c r="AV136" s="46"/>
      <c r="AW136" s="46"/>
      <c r="AX136" s="46"/>
      <c r="AY136" s="46"/>
      <c r="AZ136" s="46"/>
      <c r="BA136" s="46"/>
      <c r="BB136" s="46"/>
      <c r="BC136" s="100"/>
      <c r="BD136" s="46"/>
      <c r="BE136" s="46"/>
      <c r="BF136" s="46"/>
      <c r="BG136" s="300"/>
    </row>
    <row r="137" spans="1:59" ht="42" customHeight="1">
      <c r="A137" s="46">
        <v>132</v>
      </c>
      <c r="B137" s="46" t="s">
        <v>1645</v>
      </c>
      <c r="C137" s="100">
        <v>42489</v>
      </c>
      <c r="D137" s="46" t="s">
        <v>2035</v>
      </c>
      <c r="E137" s="46" t="s">
        <v>66</v>
      </c>
      <c r="F137" s="46" t="s">
        <v>2538</v>
      </c>
      <c r="G137" s="46" t="s">
        <v>2539</v>
      </c>
      <c r="H137" s="100">
        <v>41607</v>
      </c>
      <c r="I137" s="46" t="s">
        <v>2540</v>
      </c>
      <c r="J137" s="46" t="s">
        <v>117</v>
      </c>
      <c r="K137" s="300" t="s">
        <v>2541</v>
      </c>
      <c r="L137" s="101" t="s">
        <v>2040</v>
      </c>
      <c r="M137" s="89" t="s">
        <v>78</v>
      </c>
      <c r="N137" s="89">
        <v>26987805.839889999</v>
      </c>
      <c r="O137" s="89">
        <v>89161.7</v>
      </c>
      <c r="P137" s="89" t="s">
        <v>78</v>
      </c>
      <c r="Q137" s="89" t="s">
        <v>78</v>
      </c>
      <c r="R137" s="89">
        <v>5045402.74</v>
      </c>
      <c r="S137" s="89" t="s">
        <v>2542</v>
      </c>
      <c r="T137" s="89" t="s">
        <v>78</v>
      </c>
      <c r="U137" s="89" t="s">
        <v>78</v>
      </c>
      <c r="V137" s="89">
        <v>4454285.46</v>
      </c>
      <c r="W137" s="89">
        <v>8969.6299999999992</v>
      </c>
      <c r="X137" s="89"/>
      <c r="Y137" s="89"/>
      <c r="Z137" s="89">
        <v>5666445.2999999998</v>
      </c>
      <c r="AA137" s="89">
        <v>22910.98</v>
      </c>
      <c r="AB137" s="89" t="s">
        <v>78</v>
      </c>
      <c r="AC137" s="89" t="s">
        <v>78</v>
      </c>
      <c r="AD137" s="89" t="s">
        <v>78</v>
      </c>
      <c r="AE137" s="89" t="s">
        <v>78</v>
      </c>
      <c r="AF137" s="89" t="s">
        <v>78</v>
      </c>
      <c r="AG137" s="89" t="s">
        <v>78</v>
      </c>
      <c r="AH137" s="89" t="s">
        <v>78</v>
      </c>
      <c r="AI137" s="89" t="s">
        <v>78</v>
      </c>
      <c r="AJ137" s="89" t="s">
        <v>78</v>
      </c>
      <c r="AK137" s="301" t="s">
        <v>113</v>
      </c>
      <c r="AL137" s="139"/>
      <c r="AM137" s="46"/>
      <c r="AN137" s="139"/>
      <c r="AO137" s="139" t="s">
        <v>113</v>
      </c>
      <c r="AP137" s="139"/>
      <c r="AQ137" s="139" t="s">
        <v>113</v>
      </c>
      <c r="AR137" s="139"/>
      <c r="AS137" s="139" t="s">
        <v>113</v>
      </c>
      <c r="AT137" s="139"/>
      <c r="AU137" s="46" t="s">
        <v>113</v>
      </c>
      <c r="AV137" s="46"/>
      <c r="AW137" s="46" t="s">
        <v>113</v>
      </c>
      <c r="AX137" s="46" t="s">
        <v>113</v>
      </c>
      <c r="AY137" s="46"/>
      <c r="AZ137" s="46"/>
      <c r="BA137" s="46"/>
      <c r="BB137" s="46"/>
      <c r="BC137" s="100"/>
      <c r="BD137" s="46"/>
      <c r="BE137" s="46"/>
      <c r="BF137" s="46"/>
      <c r="BG137" s="300"/>
    </row>
    <row r="138" spans="1:59" ht="42" customHeight="1">
      <c r="A138" s="46">
        <v>133</v>
      </c>
      <c r="B138" s="46" t="s">
        <v>1645</v>
      </c>
      <c r="C138" s="100">
        <v>42489</v>
      </c>
      <c r="D138" s="46" t="s">
        <v>2035</v>
      </c>
      <c r="E138" s="46" t="s">
        <v>66</v>
      </c>
      <c r="F138" s="46" t="s">
        <v>2543</v>
      </c>
      <c r="G138" s="46" t="s">
        <v>2539</v>
      </c>
      <c r="H138" s="100">
        <v>41607</v>
      </c>
      <c r="I138" s="46" t="s">
        <v>2540</v>
      </c>
      <c r="J138" s="46" t="s">
        <v>117</v>
      </c>
      <c r="K138" s="300" t="s">
        <v>2541</v>
      </c>
      <c r="L138" s="101" t="s">
        <v>2040</v>
      </c>
      <c r="M138" s="89" t="s">
        <v>78</v>
      </c>
      <c r="N138" s="89">
        <v>1661425.64469</v>
      </c>
      <c r="O138" s="89">
        <v>26676.75</v>
      </c>
      <c r="P138" s="89" t="s">
        <v>78</v>
      </c>
      <c r="Q138" s="89" t="s">
        <v>78</v>
      </c>
      <c r="R138" s="89">
        <v>134437.63</v>
      </c>
      <c r="S138" s="89">
        <v>2743.62</v>
      </c>
      <c r="T138" s="89" t="s">
        <v>78</v>
      </c>
      <c r="U138" s="89" t="s">
        <v>78</v>
      </c>
      <c r="V138" s="89">
        <v>130252.08</v>
      </c>
      <c r="W138" s="89">
        <v>2658.21</v>
      </c>
      <c r="X138" s="89"/>
      <c r="Y138" s="89"/>
      <c r="Z138" s="89">
        <v>711550.12</v>
      </c>
      <c r="AA138" s="89" t="s">
        <v>2544</v>
      </c>
      <c r="AB138" s="89" t="s">
        <v>78</v>
      </c>
      <c r="AC138" s="89" t="s">
        <v>78</v>
      </c>
      <c r="AD138" s="89" t="s">
        <v>78</v>
      </c>
      <c r="AE138" s="89" t="s">
        <v>78</v>
      </c>
      <c r="AF138" s="89" t="s">
        <v>78</v>
      </c>
      <c r="AG138" s="89" t="s">
        <v>78</v>
      </c>
      <c r="AH138" s="89" t="s">
        <v>78</v>
      </c>
      <c r="AI138" s="89" t="s">
        <v>78</v>
      </c>
      <c r="AJ138" s="89" t="s">
        <v>78</v>
      </c>
      <c r="AK138" s="301" t="s">
        <v>113</v>
      </c>
      <c r="AL138" s="139" t="s">
        <v>113</v>
      </c>
      <c r="AM138" s="46" t="s">
        <v>113</v>
      </c>
      <c r="AN138" s="139"/>
      <c r="AO138" s="139"/>
      <c r="AP138" s="139"/>
      <c r="AQ138" s="139"/>
      <c r="AR138" s="139"/>
      <c r="AS138" s="139"/>
      <c r="AT138" s="139"/>
      <c r="AU138" s="46"/>
      <c r="AV138" s="46"/>
      <c r="AW138" s="46"/>
      <c r="AX138" s="46"/>
      <c r="AY138" s="46"/>
      <c r="AZ138" s="46"/>
      <c r="BA138" s="46"/>
      <c r="BB138" s="46"/>
      <c r="BC138" s="100"/>
      <c r="BD138" s="46"/>
      <c r="BE138" s="46"/>
      <c r="BF138" s="46"/>
      <c r="BG138" s="300"/>
    </row>
    <row r="139" spans="1:59" ht="42" customHeight="1">
      <c r="A139" s="46">
        <v>134</v>
      </c>
      <c r="B139" s="46" t="s">
        <v>1650</v>
      </c>
      <c r="C139" s="100">
        <v>42489</v>
      </c>
      <c r="D139" s="46" t="s">
        <v>2035</v>
      </c>
      <c r="E139" s="46" t="s">
        <v>112</v>
      </c>
      <c r="F139" s="46" t="s">
        <v>2545</v>
      </c>
      <c r="G139" s="46" t="s">
        <v>2546</v>
      </c>
      <c r="H139" s="100">
        <v>41620</v>
      </c>
      <c r="I139" s="46" t="s">
        <v>2547</v>
      </c>
      <c r="J139" s="46" t="s">
        <v>108</v>
      </c>
      <c r="K139" s="300" t="s">
        <v>2548</v>
      </c>
      <c r="L139" s="101" t="s">
        <v>2040</v>
      </c>
      <c r="M139" s="89" t="s">
        <v>78</v>
      </c>
      <c r="N139" s="89">
        <v>966047.37200000009</v>
      </c>
      <c r="O139" s="89">
        <v>30803.128000000001</v>
      </c>
      <c r="P139" s="89" t="s">
        <v>78</v>
      </c>
      <c r="Q139" s="89" t="s">
        <v>78</v>
      </c>
      <c r="R139" s="89">
        <v>127513.8</v>
      </c>
      <c r="S139" s="89" t="s">
        <v>78</v>
      </c>
      <c r="T139" s="89" t="s">
        <v>78</v>
      </c>
      <c r="U139" s="89" t="s">
        <v>78</v>
      </c>
      <c r="V139" s="89">
        <v>127513.8</v>
      </c>
      <c r="W139" s="89" t="s">
        <v>78</v>
      </c>
      <c r="X139" s="89" t="s">
        <v>78</v>
      </c>
      <c r="Y139" s="89" t="s">
        <v>78</v>
      </c>
      <c r="Z139" s="89" t="s">
        <v>2549</v>
      </c>
      <c r="AA139" s="89" t="s">
        <v>78</v>
      </c>
      <c r="AB139" s="89" t="s">
        <v>78</v>
      </c>
      <c r="AC139" s="89" t="s">
        <v>78</v>
      </c>
      <c r="AD139" s="89" t="s">
        <v>2549</v>
      </c>
      <c r="AE139" s="89" t="s">
        <v>78</v>
      </c>
      <c r="AF139" s="89" t="s">
        <v>78</v>
      </c>
      <c r="AG139" s="89" t="s">
        <v>78</v>
      </c>
      <c r="AH139" s="89" t="s">
        <v>2549</v>
      </c>
      <c r="AI139" s="89" t="s">
        <v>78</v>
      </c>
      <c r="AJ139" s="89" t="s">
        <v>78</v>
      </c>
      <c r="AK139" s="301" t="s">
        <v>113</v>
      </c>
      <c r="AL139" s="139"/>
      <c r="AM139" s="46"/>
      <c r="AN139" s="139"/>
      <c r="AO139" s="139"/>
      <c r="AP139" s="139"/>
      <c r="AQ139" s="139"/>
      <c r="AR139" s="139"/>
      <c r="AS139" s="139"/>
      <c r="AT139" s="139"/>
      <c r="AU139" s="46"/>
      <c r="AV139" s="46"/>
      <c r="AW139" s="46"/>
      <c r="AX139" s="46"/>
      <c r="AY139" s="46"/>
      <c r="AZ139" s="46"/>
      <c r="BA139" s="46"/>
      <c r="BB139" s="46"/>
      <c r="BC139" s="100"/>
      <c r="BD139" s="46"/>
      <c r="BE139" s="46"/>
      <c r="BF139" s="46"/>
      <c r="BG139" s="300"/>
    </row>
    <row r="140" spans="1:59" ht="42" customHeight="1">
      <c r="A140" s="46">
        <v>135</v>
      </c>
      <c r="B140" s="46" t="s">
        <v>1650</v>
      </c>
      <c r="C140" s="100">
        <v>42489</v>
      </c>
      <c r="D140" s="46" t="s">
        <v>2035</v>
      </c>
      <c r="E140" s="46" t="s">
        <v>112</v>
      </c>
      <c r="F140" s="46" t="s">
        <v>2550</v>
      </c>
      <c r="G140" s="46" t="s">
        <v>2551</v>
      </c>
      <c r="H140" s="100">
        <v>41627</v>
      </c>
      <c r="I140" s="46" t="s">
        <v>2547</v>
      </c>
      <c r="J140" s="46" t="s">
        <v>117</v>
      </c>
      <c r="K140" s="300" t="s">
        <v>2552</v>
      </c>
      <c r="L140" s="101" t="s">
        <v>2040</v>
      </c>
      <c r="M140" s="89" t="s">
        <v>2553</v>
      </c>
      <c r="N140" s="89">
        <v>855687.4</v>
      </c>
      <c r="O140" s="89">
        <v>24780.3</v>
      </c>
      <c r="P140" s="89" t="s">
        <v>2554</v>
      </c>
      <c r="Q140" s="89" t="s">
        <v>78</v>
      </c>
      <c r="R140" s="89" t="s">
        <v>78</v>
      </c>
      <c r="S140" s="89" t="s">
        <v>78</v>
      </c>
      <c r="T140" s="89">
        <v>669000</v>
      </c>
      <c r="U140" s="89" t="s">
        <v>78</v>
      </c>
      <c r="V140" s="89" t="s">
        <v>78</v>
      </c>
      <c r="W140" s="89" t="s">
        <v>78</v>
      </c>
      <c r="X140" s="89">
        <v>625000.1</v>
      </c>
      <c r="Y140" s="89" t="s">
        <v>78</v>
      </c>
      <c r="Z140" s="89" t="s">
        <v>78</v>
      </c>
      <c r="AA140" s="89" t="s">
        <v>78</v>
      </c>
      <c r="AB140" s="89">
        <v>590000</v>
      </c>
      <c r="AC140" s="89" t="s">
        <v>78</v>
      </c>
      <c r="AD140" s="89" t="s">
        <v>78</v>
      </c>
      <c r="AE140" s="89" t="s">
        <v>78</v>
      </c>
      <c r="AF140" s="89" t="s">
        <v>78</v>
      </c>
      <c r="AG140" s="89" t="s">
        <v>78</v>
      </c>
      <c r="AH140" s="89" t="s">
        <v>78</v>
      </c>
      <c r="AI140" s="89" t="s">
        <v>78</v>
      </c>
      <c r="AJ140" s="89" t="s">
        <v>78</v>
      </c>
      <c r="AK140" s="301" t="s">
        <v>113</v>
      </c>
      <c r="AL140" s="139" t="s">
        <v>113</v>
      </c>
      <c r="AM140" s="46" t="s">
        <v>113</v>
      </c>
      <c r="AN140" s="139"/>
      <c r="AO140" s="139"/>
      <c r="AP140" s="139"/>
      <c r="AQ140" s="139"/>
      <c r="AR140" s="139" t="s">
        <v>113</v>
      </c>
      <c r="AS140" s="139" t="s">
        <v>113</v>
      </c>
      <c r="AT140" s="139" t="s">
        <v>113</v>
      </c>
      <c r="AU140" s="46"/>
      <c r="AV140" s="46"/>
      <c r="AW140" s="46"/>
      <c r="AX140" s="46"/>
      <c r="AY140" s="46"/>
      <c r="AZ140" s="46"/>
      <c r="BA140" s="46"/>
      <c r="BB140" s="46"/>
      <c r="BC140" s="100"/>
      <c r="BD140" s="46"/>
      <c r="BE140" s="46"/>
      <c r="BF140" s="46"/>
      <c r="BG140" s="300"/>
    </row>
    <row r="141" spans="1:59" ht="42" customHeight="1">
      <c r="A141" s="46">
        <v>136</v>
      </c>
      <c r="B141" s="46" t="s">
        <v>1660</v>
      </c>
      <c r="C141" s="100">
        <v>42489</v>
      </c>
      <c r="D141" s="46" t="s">
        <v>2035</v>
      </c>
      <c r="E141" s="46" t="s">
        <v>66</v>
      </c>
      <c r="F141" s="46" t="s">
        <v>2087</v>
      </c>
      <c r="G141" s="46" t="s">
        <v>2555</v>
      </c>
      <c r="H141" s="100">
        <v>41614</v>
      </c>
      <c r="I141" s="46" t="s">
        <v>2556</v>
      </c>
      <c r="J141" s="46" t="s">
        <v>117</v>
      </c>
      <c r="K141" s="300" t="s">
        <v>2557</v>
      </c>
      <c r="L141" s="101" t="s">
        <v>2040</v>
      </c>
      <c r="M141" s="89" t="s">
        <v>78</v>
      </c>
      <c r="N141" s="89" t="s">
        <v>78</v>
      </c>
      <c r="O141" s="89">
        <v>50000</v>
      </c>
      <c r="P141" s="89" t="s">
        <v>78</v>
      </c>
      <c r="Q141" s="89" t="s">
        <v>78</v>
      </c>
      <c r="R141" s="89" t="s">
        <v>78</v>
      </c>
      <c r="S141" s="89">
        <v>50000</v>
      </c>
      <c r="T141" s="89" t="s">
        <v>78</v>
      </c>
      <c r="U141" s="89" t="s">
        <v>78</v>
      </c>
      <c r="V141" s="89" t="s">
        <v>78</v>
      </c>
      <c r="W141" s="89" t="s">
        <v>78</v>
      </c>
      <c r="X141" s="89" t="s">
        <v>78</v>
      </c>
      <c r="Y141" s="89" t="s">
        <v>78</v>
      </c>
      <c r="Z141" s="89" t="s">
        <v>78</v>
      </c>
      <c r="AA141" s="89" t="s">
        <v>78</v>
      </c>
      <c r="AB141" s="89" t="s">
        <v>78</v>
      </c>
      <c r="AC141" s="89" t="s">
        <v>78</v>
      </c>
      <c r="AD141" s="89" t="s">
        <v>78</v>
      </c>
      <c r="AE141" s="89" t="s">
        <v>78</v>
      </c>
      <c r="AF141" s="89" t="s">
        <v>78</v>
      </c>
      <c r="AG141" s="89" t="s">
        <v>78</v>
      </c>
      <c r="AH141" s="89" t="s">
        <v>78</v>
      </c>
      <c r="AI141" s="89" t="s">
        <v>78</v>
      </c>
      <c r="AJ141" s="89" t="s">
        <v>78</v>
      </c>
      <c r="AK141" s="301" t="s">
        <v>113</v>
      </c>
      <c r="AL141" s="139" t="s">
        <v>113</v>
      </c>
      <c r="AM141" s="46" t="s">
        <v>113</v>
      </c>
      <c r="AN141" s="139"/>
      <c r="AO141" s="139"/>
      <c r="AP141" s="139"/>
      <c r="AQ141" s="139"/>
      <c r="AR141" s="139"/>
      <c r="AS141" s="139" t="s">
        <v>113</v>
      </c>
      <c r="AT141" s="139"/>
      <c r="AU141" s="46"/>
      <c r="AV141" s="46"/>
      <c r="AW141" s="46"/>
      <c r="AX141" s="46"/>
      <c r="AY141" s="46"/>
      <c r="AZ141" s="46"/>
      <c r="BA141" s="46"/>
      <c r="BB141" s="46"/>
      <c r="BC141" s="100"/>
      <c r="BD141" s="46"/>
      <c r="BE141" s="46"/>
      <c r="BF141" s="46"/>
      <c r="BG141" s="300"/>
    </row>
    <row r="142" spans="1:59" ht="42" customHeight="1">
      <c r="A142" s="46">
        <v>137</v>
      </c>
      <c r="B142" s="46" t="s">
        <v>1664</v>
      </c>
      <c r="C142" s="100">
        <v>42489</v>
      </c>
      <c r="D142" s="46" t="s">
        <v>2035</v>
      </c>
      <c r="E142" s="46" t="s">
        <v>66</v>
      </c>
      <c r="F142" s="46" t="s">
        <v>2558</v>
      </c>
      <c r="G142" s="46" t="s">
        <v>2559</v>
      </c>
      <c r="H142" s="100">
        <v>41425</v>
      </c>
      <c r="I142" s="46" t="s">
        <v>2560</v>
      </c>
      <c r="J142" s="46" t="s">
        <v>108</v>
      </c>
      <c r="K142" s="300" t="s">
        <v>2561</v>
      </c>
      <c r="L142" s="101" t="s">
        <v>2040</v>
      </c>
      <c r="M142" s="89">
        <v>189060.5</v>
      </c>
      <c r="N142" s="89">
        <v>4264883.7</v>
      </c>
      <c r="O142" s="89" t="s">
        <v>2562</v>
      </c>
      <c r="P142" s="89">
        <v>1684233.7</v>
      </c>
      <c r="Q142" s="89"/>
      <c r="R142" s="89">
        <v>289257</v>
      </c>
      <c r="S142" s="89">
        <v>2840</v>
      </c>
      <c r="T142" s="89">
        <v>14951.4</v>
      </c>
      <c r="U142" s="89" t="s">
        <v>78</v>
      </c>
      <c r="V142" s="89">
        <v>678201.5</v>
      </c>
      <c r="W142" s="89" t="s">
        <v>78</v>
      </c>
      <c r="X142" s="89" t="s">
        <v>78</v>
      </c>
      <c r="Y142" s="89" t="s">
        <v>78</v>
      </c>
      <c r="Z142" s="89">
        <v>390000</v>
      </c>
      <c r="AA142" s="89" t="s">
        <v>78</v>
      </c>
      <c r="AB142" s="89" t="s">
        <v>78</v>
      </c>
      <c r="AC142" s="89" t="s">
        <v>78</v>
      </c>
      <c r="AD142" s="89" t="s">
        <v>2563</v>
      </c>
      <c r="AE142" s="89" t="s">
        <v>78</v>
      </c>
      <c r="AF142" s="89" t="s">
        <v>78</v>
      </c>
      <c r="AG142" s="89" t="s">
        <v>78</v>
      </c>
      <c r="AH142" s="89">
        <v>350000</v>
      </c>
      <c r="AI142" s="89" t="s">
        <v>78</v>
      </c>
      <c r="AJ142" s="89" t="s">
        <v>78</v>
      </c>
      <c r="AK142" s="301" t="s">
        <v>113</v>
      </c>
      <c r="AL142" s="139"/>
      <c r="AM142" s="46"/>
      <c r="AN142" s="139"/>
      <c r="AO142" s="139"/>
      <c r="AP142" s="139"/>
      <c r="AQ142" s="139" t="s">
        <v>113</v>
      </c>
      <c r="AR142" s="139"/>
      <c r="AS142" s="139"/>
      <c r="AT142" s="139"/>
      <c r="AU142" s="46"/>
      <c r="AV142" s="46"/>
      <c r="AW142" s="46"/>
      <c r="AX142" s="46"/>
      <c r="AY142" s="46"/>
      <c r="AZ142" s="46"/>
      <c r="BA142" s="46"/>
      <c r="BB142" s="46"/>
      <c r="BC142" s="100"/>
      <c r="BD142" s="46"/>
      <c r="BE142" s="46"/>
      <c r="BF142" s="46"/>
      <c r="BG142" s="300"/>
    </row>
    <row r="143" spans="1:59" ht="42" customHeight="1">
      <c r="A143" s="46">
        <v>138</v>
      </c>
      <c r="B143" s="46" t="s">
        <v>1664</v>
      </c>
      <c r="C143" s="100">
        <v>42489</v>
      </c>
      <c r="D143" s="46" t="s">
        <v>2035</v>
      </c>
      <c r="E143" s="46" t="s">
        <v>66</v>
      </c>
      <c r="F143" s="46" t="s">
        <v>2081</v>
      </c>
      <c r="G143" s="46" t="s">
        <v>2559</v>
      </c>
      <c r="H143" s="100">
        <v>41425</v>
      </c>
      <c r="I143" s="46" t="s">
        <v>2560</v>
      </c>
      <c r="J143" s="46" t="s">
        <v>108</v>
      </c>
      <c r="K143" s="300" t="s">
        <v>2561</v>
      </c>
      <c r="L143" s="101" t="s">
        <v>2040</v>
      </c>
      <c r="M143" s="89" t="s">
        <v>78</v>
      </c>
      <c r="N143" s="89">
        <v>1520571.2</v>
      </c>
      <c r="O143" s="89" t="s">
        <v>2564</v>
      </c>
      <c r="P143" s="89" t="s">
        <v>78</v>
      </c>
      <c r="Q143" s="89" t="s">
        <v>78</v>
      </c>
      <c r="R143" s="89" t="s">
        <v>2565</v>
      </c>
      <c r="S143" s="89">
        <v>4804.5</v>
      </c>
      <c r="T143" s="89" t="s">
        <v>78</v>
      </c>
      <c r="U143" s="89" t="s">
        <v>78</v>
      </c>
      <c r="V143" s="89" t="s">
        <v>2566</v>
      </c>
      <c r="W143" s="89">
        <v>1752.5</v>
      </c>
      <c r="X143" s="89" t="s">
        <v>78</v>
      </c>
      <c r="Y143" s="89" t="s">
        <v>78</v>
      </c>
      <c r="Z143" s="89" t="s">
        <v>78</v>
      </c>
      <c r="AA143" s="89" t="s">
        <v>78</v>
      </c>
      <c r="AB143" s="89" t="s">
        <v>78</v>
      </c>
      <c r="AC143" s="89" t="s">
        <v>78</v>
      </c>
      <c r="AD143" s="89" t="s">
        <v>78</v>
      </c>
      <c r="AE143" s="89" t="s">
        <v>78</v>
      </c>
      <c r="AF143" s="89" t="s">
        <v>78</v>
      </c>
      <c r="AG143" s="89" t="s">
        <v>78</v>
      </c>
      <c r="AH143" s="89" t="s">
        <v>78</v>
      </c>
      <c r="AI143" s="89" t="s">
        <v>78</v>
      </c>
      <c r="AJ143" s="89" t="s">
        <v>78</v>
      </c>
      <c r="AK143" s="301" t="s">
        <v>113</v>
      </c>
      <c r="AL143" s="139" t="s">
        <v>113</v>
      </c>
      <c r="AM143" s="46" t="s">
        <v>113</v>
      </c>
      <c r="AN143" s="139"/>
      <c r="AO143" s="139"/>
      <c r="AP143" s="139"/>
      <c r="AQ143" s="139"/>
      <c r="AR143" s="139"/>
      <c r="AS143" s="139"/>
      <c r="AT143" s="139"/>
      <c r="AU143" s="46"/>
      <c r="AV143" s="46"/>
      <c r="AW143" s="46"/>
      <c r="AX143" s="46"/>
      <c r="AY143" s="46"/>
      <c r="AZ143" s="46"/>
      <c r="BA143" s="46"/>
      <c r="BB143" s="46"/>
      <c r="BC143" s="100"/>
      <c r="BD143" s="46"/>
      <c r="BE143" s="46"/>
      <c r="BF143" s="46"/>
      <c r="BG143" s="300"/>
    </row>
    <row r="144" spans="1:59" ht="42" customHeight="1">
      <c r="A144" s="46">
        <v>139</v>
      </c>
      <c r="B144" s="46" t="s">
        <v>1664</v>
      </c>
      <c r="C144" s="100">
        <v>42489</v>
      </c>
      <c r="D144" s="46" t="s">
        <v>2035</v>
      </c>
      <c r="E144" s="46" t="s">
        <v>112</v>
      </c>
      <c r="F144" s="46" t="s">
        <v>2567</v>
      </c>
      <c r="G144" s="46" t="s">
        <v>2559</v>
      </c>
      <c r="H144" s="100">
        <v>41425</v>
      </c>
      <c r="I144" s="46" t="s">
        <v>2560</v>
      </c>
      <c r="J144" s="46" t="s">
        <v>108</v>
      </c>
      <c r="K144" s="300" t="s">
        <v>2561</v>
      </c>
      <c r="L144" s="101" t="s">
        <v>2040</v>
      </c>
      <c r="M144" s="89">
        <v>583374.80000000005</v>
      </c>
      <c r="N144" s="89">
        <v>100368481.8</v>
      </c>
      <c r="O144" s="89">
        <v>1577149.2</v>
      </c>
      <c r="P144" s="89" t="s">
        <v>2568</v>
      </c>
      <c r="Q144" s="89" t="s">
        <v>78</v>
      </c>
      <c r="R144" s="89">
        <v>13071585.199999999</v>
      </c>
      <c r="S144" s="89" t="s">
        <v>2569</v>
      </c>
      <c r="T144" s="89">
        <v>220693.4</v>
      </c>
      <c r="U144" s="89" t="s">
        <v>78</v>
      </c>
      <c r="V144" s="89" t="s">
        <v>2570</v>
      </c>
      <c r="W144" s="89">
        <v>155420.79999999999</v>
      </c>
      <c r="X144" s="89">
        <v>209651.1</v>
      </c>
      <c r="Y144" s="89" t="s">
        <v>78</v>
      </c>
      <c r="Z144" s="89" t="s">
        <v>2571</v>
      </c>
      <c r="AA144" s="89" t="s">
        <v>2572</v>
      </c>
      <c r="AB144" s="89" t="s">
        <v>2573</v>
      </c>
      <c r="AC144" s="89" t="s">
        <v>78</v>
      </c>
      <c r="AD144" s="89" t="s">
        <v>2574</v>
      </c>
      <c r="AE144" s="89" t="s">
        <v>2575</v>
      </c>
      <c r="AF144" s="89" t="s">
        <v>2576</v>
      </c>
      <c r="AG144" s="89" t="s">
        <v>78</v>
      </c>
      <c r="AH144" s="89" t="s">
        <v>2577</v>
      </c>
      <c r="AI144" s="89" t="s">
        <v>2578</v>
      </c>
      <c r="AJ144" s="89">
        <v>223138.2</v>
      </c>
      <c r="AK144" s="301" t="s">
        <v>113</v>
      </c>
      <c r="AL144" s="139"/>
      <c r="AM144" s="46"/>
      <c r="AN144" s="139"/>
      <c r="AO144" s="139"/>
      <c r="AP144" s="139"/>
      <c r="AQ144" s="139"/>
      <c r="AR144" s="139" t="s">
        <v>113</v>
      </c>
      <c r="AS144" s="139"/>
      <c r="AT144" s="139"/>
      <c r="AU144" s="46"/>
      <c r="AV144" s="46"/>
      <c r="AW144" s="46"/>
      <c r="AX144" s="46" t="s">
        <v>113</v>
      </c>
      <c r="AY144" s="46" t="s">
        <v>113</v>
      </c>
      <c r="AZ144" s="46"/>
      <c r="BA144" s="46"/>
      <c r="BB144" s="46"/>
      <c r="BC144" s="100"/>
      <c r="BD144" s="46"/>
      <c r="BE144" s="46"/>
      <c r="BF144" s="46"/>
      <c r="BG144" s="300"/>
    </row>
    <row r="145" spans="1:59" ht="42" customHeight="1">
      <c r="A145" s="46">
        <v>140</v>
      </c>
      <c r="B145" s="46" t="s">
        <v>1670</v>
      </c>
      <c r="C145" s="100">
        <v>42489</v>
      </c>
      <c r="D145" s="46" t="s">
        <v>2035</v>
      </c>
      <c r="E145" s="46" t="s">
        <v>112</v>
      </c>
      <c r="F145" s="46" t="s">
        <v>2579</v>
      </c>
      <c r="G145" s="15" t="s">
        <v>2580</v>
      </c>
      <c r="H145" s="100">
        <v>41578</v>
      </c>
      <c r="I145" s="46" t="s">
        <v>2581</v>
      </c>
      <c r="J145" s="46" t="s">
        <v>86</v>
      </c>
      <c r="K145" s="300" t="s">
        <v>2582</v>
      </c>
      <c r="L145" s="101" t="s">
        <v>2040</v>
      </c>
      <c r="M145" s="89">
        <v>11136950.5</v>
      </c>
      <c r="N145" s="89">
        <v>8106444.0999999996</v>
      </c>
      <c r="O145" s="89">
        <v>6856.9</v>
      </c>
      <c r="P145" s="89">
        <v>4240576.7</v>
      </c>
      <c r="Q145" s="89">
        <v>3881062.3999999999</v>
      </c>
      <c r="R145" s="89">
        <v>1892744.8</v>
      </c>
      <c r="S145" s="89">
        <v>2100</v>
      </c>
      <c r="T145" s="89" t="s">
        <v>2583</v>
      </c>
      <c r="U145" s="89">
        <v>1610376.7</v>
      </c>
      <c r="V145" s="89">
        <v>4014810.6</v>
      </c>
      <c r="W145" s="89">
        <v>2100</v>
      </c>
      <c r="X145" s="89">
        <v>1198000</v>
      </c>
      <c r="Y145" s="89" t="s">
        <v>78</v>
      </c>
      <c r="Z145" s="89" t="s">
        <v>78</v>
      </c>
      <c r="AA145" s="89" t="s">
        <v>78</v>
      </c>
      <c r="AB145" s="89" t="s">
        <v>78</v>
      </c>
      <c r="AC145" s="89" t="s">
        <v>78</v>
      </c>
      <c r="AD145" s="89" t="s">
        <v>78</v>
      </c>
      <c r="AE145" s="89" t="s">
        <v>78</v>
      </c>
      <c r="AF145" s="89" t="s">
        <v>78</v>
      </c>
      <c r="AG145" s="89" t="s">
        <v>78</v>
      </c>
      <c r="AH145" s="89" t="s">
        <v>78</v>
      </c>
      <c r="AI145" s="89" t="s">
        <v>78</v>
      </c>
      <c r="AJ145" s="89" t="s">
        <v>78</v>
      </c>
      <c r="AK145" s="301" t="s">
        <v>113</v>
      </c>
      <c r="AL145" s="139"/>
      <c r="AM145" s="46"/>
      <c r="AN145" s="139"/>
      <c r="AO145" s="139"/>
      <c r="AP145" s="139"/>
      <c r="AQ145" s="139"/>
      <c r="AR145" s="139"/>
      <c r="AS145" s="139"/>
      <c r="AT145" s="139"/>
      <c r="AU145" s="46"/>
      <c r="AV145" s="46"/>
      <c r="AW145" s="46"/>
      <c r="AX145" s="46"/>
      <c r="AY145" s="46"/>
      <c r="AZ145" s="46"/>
      <c r="BA145" s="46"/>
      <c r="BB145" s="46"/>
      <c r="BC145" s="100"/>
      <c r="BD145" s="46"/>
      <c r="BE145" s="46"/>
      <c r="BF145" s="46"/>
      <c r="BG145" s="300"/>
    </row>
    <row r="146" spans="1:59" ht="42" customHeight="1">
      <c r="A146" s="46">
        <v>141</v>
      </c>
      <c r="B146" s="46" t="s">
        <v>1677</v>
      </c>
      <c r="C146" s="100">
        <v>42489</v>
      </c>
      <c r="D146" s="46" t="s">
        <v>2035</v>
      </c>
      <c r="E146" s="46" t="s">
        <v>66</v>
      </c>
      <c r="F146" s="46" t="s">
        <v>2584</v>
      </c>
      <c r="G146" s="46" t="s">
        <v>2585</v>
      </c>
      <c r="H146" s="100">
        <v>41919</v>
      </c>
      <c r="I146" s="46" t="s">
        <v>2586</v>
      </c>
      <c r="J146" s="46" t="s">
        <v>447</v>
      </c>
      <c r="K146" s="300" t="s">
        <v>2587</v>
      </c>
      <c r="L146" s="101" t="s">
        <v>2040</v>
      </c>
      <c r="M146" s="89">
        <v>436742.63</v>
      </c>
      <c r="N146" s="89">
        <v>248055.2</v>
      </c>
      <c r="O146" s="89" t="s">
        <v>2588</v>
      </c>
      <c r="P146" s="89">
        <v>612277.69999999995</v>
      </c>
      <c r="Q146" s="89">
        <v>173313</v>
      </c>
      <c r="R146" s="89" t="s">
        <v>2589</v>
      </c>
      <c r="S146" s="89">
        <v>63981</v>
      </c>
      <c r="T146" s="89">
        <v>387579.6</v>
      </c>
      <c r="U146" s="89">
        <v>55555</v>
      </c>
      <c r="V146" s="89">
        <v>61800</v>
      </c>
      <c r="W146" s="89" t="s">
        <v>78</v>
      </c>
      <c r="X146" s="89" t="s">
        <v>78</v>
      </c>
      <c r="Y146" s="89" t="s">
        <v>78</v>
      </c>
      <c r="Z146" s="89" t="s">
        <v>78</v>
      </c>
      <c r="AA146" s="89" t="s">
        <v>78</v>
      </c>
      <c r="AB146" s="89" t="s">
        <v>78</v>
      </c>
      <c r="AC146" s="89" t="s">
        <v>78</v>
      </c>
      <c r="AD146" s="89" t="s">
        <v>78</v>
      </c>
      <c r="AE146" s="89" t="s">
        <v>78</v>
      </c>
      <c r="AF146" s="89" t="s">
        <v>78</v>
      </c>
      <c r="AG146" s="89" t="s">
        <v>78</v>
      </c>
      <c r="AH146" s="89" t="s">
        <v>78</v>
      </c>
      <c r="AI146" s="89" t="s">
        <v>78</v>
      </c>
      <c r="AJ146" s="89" t="s">
        <v>78</v>
      </c>
      <c r="AK146" s="301" t="s">
        <v>113</v>
      </c>
      <c r="AL146" s="139"/>
      <c r="AM146" s="46"/>
      <c r="AN146" s="139"/>
      <c r="AO146" s="139"/>
      <c r="AP146" s="139"/>
      <c r="AQ146" s="139"/>
      <c r="AR146" s="139"/>
      <c r="AS146" s="139"/>
      <c r="AT146" s="139"/>
      <c r="AU146" s="46"/>
      <c r="AV146" s="46"/>
      <c r="AW146" s="46"/>
      <c r="AX146" s="46"/>
      <c r="AY146" s="46" t="s">
        <v>113</v>
      </c>
      <c r="AZ146" s="46"/>
      <c r="BA146" s="46"/>
      <c r="BB146" s="46"/>
      <c r="BC146" s="100"/>
      <c r="BD146" s="46"/>
      <c r="BE146" s="46"/>
      <c r="BF146" s="46"/>
      <c r="BG146" s="300"/>
    </row>
    <row r="147" spans="1:59" ht="42" customHeight="1">
      <c r="A147" s="46">
        <v>142</v>
      </c>
      <c r="B147" s="46" t="s">
        <v>1684</v>
      </c>
      <c r="C147" s="100">
        <v>42489</v>
      </c>
      <c r="D147" s="46" t="s">
        <v>2035</v>
      </c>
      <c r="E147" s="46" t="s">
        <v>112</v>
      </c>
      <c r="F147" s="46" t="s">
        <v>2590</v>
      </c>
      <c r="G147" s="46" t="s">
        <v>2591</v>
      </c>
      <c r="H147" s="100">
        <v>42080</v>
      </c>
      <c r="I147" s="46" t="s">
        <v>2592</v>
      </c>
      <c r="J147" s="46" t="s">
        <v>1134</v>
      </c>
      <c r="K147" s="300" t="s">
        <v>2593</v>
      </c>
      <c r="L147" s="101" t="s">
        <v>2040</v>
      </c>
      <c r="M147" s="89">
        <v>751740</v>
      </c>
      <c r="N147" s="89">
        <v>928686.29228000005</v>
      </c>
      <c r="O147" s="89">
        <v>13515.327719999999</v>
      </c>
      <c r="P147" s="89" t="s">
        <v>78</v>
      </c>
      <c r="Q147" s="89">
        <v>344280</v>
      </c>
      <c r="R147" s="89">
        <v>311103</v>
      </c>
      <c r="S147" s="89">
        <v>4444</v>
      </c>
      <c r="T147" s="89" t="s">
        <v>78</v>
      </c>
      <c r="U147" s="89">
        <v>407460</v>
      </c>
      <c r="V147" s="89" t="s">
        <v>2594</v>
      </c>
      <c r="W147" s="89" t="s">
        <v>2595</v>
      </c>
      <c r="X147" s="89" t="s">
        <v>78</v>
      </c>
      <c r="Y147" s="89" t="s">
        <v>78</v>
      </c>
      <c r="Z147" s="89">
        <v>291562.3</v>
      </c>
      <c r="AA147" s="89" t="s">
        <v>2596</v>
      </c>
      <c r="AB147" s="89" t="s">
        <v>78</v>
      </c>
      <c r="AC147" s="89" t="s">
        <v>78</v>
      </c>
      <c r="AD147" s="89" t="s">
        <v>78</v>
      </c>
      <c r="AE147" s="89" t="s">
        <v>78</v>
      </c>
      <c r="AF147" s="89" t="s">
        <v>78</v>
      </c>
      <c r="AG147" s="89" t="s">
        <v>78</v>
      </c>
      <c r="AH147" s="89" t="s">
        <v>78</v>
      </c>
      <c r="AI147" s="89" t="s">
        <v>78</v>
      </c>
      <c r="AJ147" s="89" t="s">
        <v>78</v>
      </c>
      <c r="AK147" s="301" t="s">
        <v>113</v>
      </c>
      <c r="AL147" s="139"/>
      <c r="AM147" s="46"/>
      <c r="AN147" s="139"/>
      <c r="AO147" s="139"/>
      <c r="AP147" s="139"/>
      <c r="AQ147" s="139"/>
      <c r="AR147" s="139"/>
      <c r="AS147" s="139" t="s">
        <v>113</v>
      </c>
      <c r="AT147" s="139"/>
      <c r="AU147" s="46"/>
      <c r="AV147" s="46"/>
      <c r="AW147" s="46"/>
      <c r="AX147" s="46"/>
      <c r="AY147" s="46"/>
      <c r="AZ147" s="46"/>
      <c r="BA147" s="46"/>
      <c r="BB147" s="46"/>
      <c r="BC147" s="100"/>
      <c r="BD147" s="46"/>
      <c r="BE147" s="46"/>
      <c r="BF147" s="46"/>
      <c r="BG147" s="300"/>
    </row>
    <row r="148" spans="1:59" ht="42" customHeight="1">
      <c r="A148" s="46">
        <v>143</v>
      </c>
      <c r="B148" s="46" t="s">
        <v>1691</v>
      </c>
      <c r="C148" s="100">
        <v>42489</v>
      </c>
      <c r="D148" s="46" t="s">
        <v>2035</v>
      </c>
      <c r="E148" s="46" t="s">
        <v>66</v>
      </c>
      <c r="F148" s="46" t="s">
        <v>2597</v>
      </c>
      <c r="G148" s="46" t="s">
        <v>2598</v>
      </c>
      <c r="H148" s="100">
        <v>41934</v>
      </c>
      <c r="I148" s="46" t="s">
        <v>2599</v>
      </c>
      <c r="J148" s="46" t="s">
        <v>133</v>
      </c>
      <c r="K148" s="300" t="s">
        <v>2600</v>
      </c>
      <c r="L148" s="101" t="s">
        <v>2040</v>
      </c>
      <c r="M148" s="89">
        <v>13562200</v>
      </c>
      <c r="N148" s="89" t="s">
        <v>2601</v>
      </c>
      <c r="O148" s="89" t="s">
        <v>78</v>
      </c>
      <c r="P148" s="89" t="s">
        <v>78</v>
      </c>
      <c r="Q148" s="89">
        <v>4518400</v>
      </c>
      <c r="R148" s="89" t="s">
        <v>2602</v>
      </c>
      <c r="S148" s="89" t="s">
        <v>78</v>
      </c>
      <c r="T148" s="89" t="s">
        <v>78</v>
      </c>
      <c r="U148" s="89" t="s">
        <v>78</v>
      </c>
      <c r="V148" s="89" t="s">
        <v>78</v>
      </c>
      <c r="W148" s="89" t="s">
        <v>78</v>
      </c>
      <c r="X148" s="89" t="s">
        <v>78</v>
      </c>
      <c r="Y148" s="89" t="s">
        <v>78</v>
      </c>
      <c r="Z148" s="89" t="s">
        <v>78</v>
      </c>
      <c r="AA148" s="89" t="s">
        <v>78</v>
      </c>
      <c r="AB148" s="89" t="s">
        <v>78</v>
      </c>
      <c r="AC148" s="89" t="s">
        <v>78</v>
      </c>
      <c r="AD148" s="89" t="s">
        <v>78</v>
      </c>
      <c r="AE148" s="89" t="s">
        <v>78</v>
      </c>
      <c r="AF148" s="89" t="s">
        <v>78</v>
      </c>
      <c r="AG148" s="89" t="s">
        <v>78</v>
      </c>
      <c r="AH148" s="89" t="s">
        <v>78</v>
      </c>
      <c r="AI148" s="89" t="s">
        <v>78</v>
      </c>
      <c r="AJ148" s="89" t="s">
        <v>78</v>
      </c>
      <c r="AK148" s="301" t="s">
        <v>113</v>
      </c>
      <c r="AL148" s="139"/>
      <c r="AM148" s="46"/>
      <c r="AN148" s="139"/>
      <c r="AO148" s="139"/>
      <c r="AP148" s="139"/>
      <c r="AQ148" s="139"/>
      <c r="AR148" s="139"/>
      <c r="AS148" s="139"/>
      <c r="AT148" s="139"/>
      <c r="AU148" s="46"/>
      <c r="AV148" s="46"/>
      <c r="AW148" s="46"/>
      <c r="AX148" s="46"/>
      <c r="AY148" s="46"/>
      <c r="AZ148" s="46"/>
      <c r="BA148" s="46"/>
      <c r="BB148" s="46"/>
      <c r="BC148" s="100"/>
      <c r="BD148" s="46"/>
      <c r="BE148" s="46"/>
      <c r="BF148" s="46"/>
      <c r="BG148" s="300"/>
    </row>
    <row r="149" spans="1:59" ht="42" customHeight="1">
      <c r="A149" s="46">
        <v>144</v>
      </c>
      <c r="B149" s="46" t="s">
        <v>1691</v>
      </c>
      <c r="C149" s="100">
        <v>42489</v>
      </c>
      <c r="D149" s="46" t="s">
        <v>2035</v>
      </c>
      <c r="E149" s="46" t="s">
        <v>66</v>
      </c>
      <c r="F149" s="46" t="s">
        <v>2603</v>
      </c>
      <c r="G149" s="46" t="s">
        <v>2598</v>
      </c>
      <c r="H149" s="100">
        <v>41934</v>
      </c>
      <c r="I149" s="46" t="s">
        <v>2599</v>
      </c>
      <c r="J149" s="46" t="s">
        <v>133</v>
      </c>
      <c r="K149" s="300" t="s">
        <v>2600</v>
      </c>
      <c r="L149" s="101" t="s">
        <v>2040</v>
      </c>
      <c r="M149" s="89" t="s">
        <v>78</v>
      </c>
      <c r="N149" s="89">
        <v>4701574.2</v>
      </c>
      <c r="O149" s="89" t="s">
        <v>78</v>
      </c>
      <c r="P149" s="89" t="s">
        <v>78</v>
      </c>
      <c r="Q149" s="89" t="s">
        <v>78</v>
      </c>
      <c r="R149" s="89">
        <v>1977231.5</v>
      </c>
      <c r="S149" s="89" t="s">
        <v>78</v>
      </c>
      <c r="T149" s="89" t="s">
        <v>78</v>
      </c>
      <c r="U149" s="89" t="s">
        <v>78</v>
      </c>
      <c r="V149" s="89" t="s">
        <v>78</v>
      </c>
      <c r="W149" s="89" t="s">
        <v>78</v>
      </c>
      <c r="X149" s="89" t="s">
        <v>78</v>
      </c>
      <c r="Y149" s="89" t="s">
        <v>78</v>
      </c>
      <c r="Z149" s="89" t="s">
        <v>78</v>
      </c>
      <c r="AA149" s="89" t="s">
        <v>78</v>
      </c>
      <c r="AB149" s="89" t="s">
        <v>78</v>
      </c>
      <c r="AC149" s="89" t="s">
        <v>78</v>
      </c>
      <c r="AD149" s="89" t="s">
        <v>78</v>
      </c>
      <c r="AE149" s="89" t="s">
        <v>78</v>
      </c>
      <c r="AF149" s="89" t="s">
        <v>78</v>
      </c>
      <c r="AG149" s="89" t="s">
        <v>78</v>
      </c>
      <c r="AH149" s="89" t="s">
        <v>78</v>
      </c>
      <c r="AI149" s="89" t="s">
        <v>78</v>
      </c>
      <c r="AJ149" s="89" t="s">
        <v>78</v>
      </c>
      <c r="AK149" s="301" t="s">
        <v>113</v>
      </c>
      <c r="AL149" s="139"/>
      <c r="AM149" s="46"/>
      <c r="AN149" s="139"/>
      <c r="AO149" s="139"/>
      <c r="AP149" s="139"/>
      <c r="AQ149" s="139"/>
      <c r="AR149" s="139"/>
      <c r="AS149" s="139" t="s">
        <v>113</v>
      </c>
      <c r="AT149" s="139"/>
      <c r="AU149" s="46"/>
      <c r="AV149" s="46"/>
      <c r="AW149" s="46"/>
      <c r="AX149" s="46"/>
      <c r="AY149" s="46"/>
      <c r="AZ149" s="46"/>
      <c r="BA149" s="46"/>
      <c r="BB149" s="46"/>
      <c r="BC149" s="100"/>
      <c r="BD149" s="46"/>
      <c r="BE149" s="46"/>
      <c r="BF149" s="46"/>
      <c r="BG149" s="300"/>
    </row>
    <row r="150" spans="1:59" ht="42" customHeight="1">
      <c r="A150" s="46">
        <v>145</v>
      </c>
      <c r="B150" s="46" t="s">
        <v>878</v>
      </c>
      <c r="C150" s="100">
        <v>42489</v>
      </c>
      <c r="D150" s="46" t="s">
        <v>2035</v>
      </c>
      <c r="E150" s="46" t="s">
        <v>66</v>
      </c>
      <c r="F150" s="46" t="s">
        <v>2604</v>
      </c>
      <c r="G150" s="46" t="s">
        <v>2605</v>
      </c>
      <c r="H150" s="100">
        <v>41941</v>
      </c>
      <c r="I150" s="46" t="s">
        <v>2606</v>
      </c>
      <c r="J150" s="46" t="s">
        <v>56</v>
      </c>
      <c r="K150" s="300" t="s">
        <v>2607</v>
      </c>
      <c r="L150" s="101" t="s">
        <v>2040</v>
      </c>
      <c r="M150" s="89" t="s">
        <v>78</v>
      </c>
      <c r="N150" s="89">
        <v>1313584.6000000001</v>
      </c>
      <c r="O150" s="89" t="s">
        <v>78</v>
      </c>
      <c r="P150" s="89" t="s">
        <v>78</v>
      </c>
      <c r="Q150" s="89" t="s">
        <v>78</v>
      </c>
      <c r="R150" s="89" t="s">
        <v>78</v>
      </c>
      <c r="S150" s="89" t="s">
        <v>78</v>
      </c>
      <c r="T150" s="89" t="s">
        <v>78</v>
      </c>
      <c r="U150" s="89" t="s">
        <v>78</v>
      </c>
      <c r="V150" s="89">
        <v>62312.800000000003</v>
      </c>
      <c r="W150" s="89" t="s">
        <v>78</v>
      </c>
      <c r="X150" s="89" t="s">
        <v>78</v>
      </c>
      <c r="Y150" s="89" t="s">
        <v>78</v>
      </c>
      <c r="Z150" s="89">
        <v>371817</v>
      </c>
      <c r="AA150" s="89" t="s">
        <v>78</v>
      </c>
      <c r="AB150" s="89" t="s">
        <v>78</v>
      </c>
      <c r="AC150" s="89" t="s">
        <v>78</v>
      </c>
      <c r="AD150" s="89">
        <v>395337</v>
      </c>
      <c r="AE150" s="89" t="s">
        <v>78</v>
      </c>
      <c r="AF150" s="89" t="s">
        <v>78</v>
      </c>
      <c r="AG150" s="89" t="s">
        <v>78</v>
      </c>
      <c r="AH150" s="89">
        <v>420383</v>
      </c>
      <c r="AI150" s="89"/>
      <c r="AJ150" s="89"/>
      <c r="AK150" s="301" t="s">
        <v>113</v>
      </c>
      <c r="AL150" s="139" t="s">
        <v>113</v>
      </c>
      <c r="AM150" s="46" t="s">
        <v>113</v>
      </c>
      <c r="AN150" s="139" t="s">
        <v>113</v>
      </c>
      <c r="AO150" s="139"/>
      <c r="AP150" s="139"/>
      <c r="AQ150" s="139"/>
      <c r="AR150" s="139"/>
      <c r="AS150" s="139"/>
      <c r="AT150" s="139" t="s">
        <v>113</v>
      </c>
      <c r="AU150" s="46"/>
      <c r="AV150" s="46"/>
      <c r="AW150" s="46"/>
      <c r="AX150" s="46"/>
      <c r="AY150" s="46"/>
      <c r="AZ150" s="46"/>
      <c r="BA150" s="46"/>
      <c r="BB150" s="46"/>
      <c r="BC150" s="100"/>
      <c r="BD150" s="46"/>
      <c r="BE150" s="46"/>
      <c r="BF150" s="46"/>
      <c r="BG150" s="300"/>
    </row>
    <row r="151" spans="1:59" ht="42" customHeight="1">
      <c r="A151" s="46">
        <v>146</v>
      </c>
      <c r="B151" s="46" t="s">
        <v>878</v>
      </c>
      <c r="C151" s="100">
        <v>42489</v>
      </c>
      <c r="D151" s="46" t="s">
        <v>2035</v>
      </c>
      <c r="E151" s="46" t="s">
        <v>66</v>
      </c>
      <c r="F151" s="46" t="s">
        <v>2608</v>
      </c>
      <c r="G151" s="46" t="s">
        <v>2605</v>
      </c>
      <c r="H151" s="100">
        <v>41941</v>
      </c>
      <c r="I151" s="46" t="s">
        <v>2606</v>
      </c>
      <c r="J151" s="46" t="s">
        <v>56</v>
      </c>
      <c r="K151" s="300" t="s">
        <v>2607</v>
      </c>
      <c r="L151" s="101" t="s">
        <v>2040</v>
      </c>
      <c r="M151" s="89">
        <v>215322</v>
      </c>
      <c r="N151" s="89">
        <v>933321</v>
      </c>
      <c r="O151" s="89" t="s">
        <v>78</v>
      </c>
      <c r="P151" s="89" t="s">
        <v>78</v>
      </c>
      <c r="Q151" s="89" t="s">
        <v>78</v>
      </c>
      <c r="R151" s="89" t="s">
        <v>78</v>
      </c>
      <c r="S151" s="89" t="s">
        <v>78</v>
      </c>
      <c r="T151" s="89" t="s">
        <v>78</v>
      </c>
      <c r="U151" s="89" t="s">
        <v>78</v>
      </c>
      <c r="V151" s="89">
        <v>10000</v>
      </c>
      <c r="W151" s="89" t="s">
        <v>78</v>
      </c>
      <c r="X151" s="89" t="s">
        <v>78</v>
      </c>
      <c r="Y151" s="89">
        <v>71774</v>
      </c>
      <c r="Z151" s="89">
        <v>306355</v>
      </c>
      <c r="AA151" s="89" t="s">
        <v>78</v>
      </c>
      <c r="AB151" s="89" t="s">
        <v>78</v>
      </c>
      <c r="AC151" s="89">
        <v>71774</v>
      </c>
      <c r="AD151" s="89">
        <v>305723</v>
      </c>
      <c r="AE151" s="89" t="s">
        <v>78</v>
      </c>
      <c r="AF151" s="89" t="s">
        <v>78</v>
      </c>
      <c r="AG151" s="89">
        <v>71774</v>
      </c>
      <c r="AH151" s="89">
        <v>305059</v>
      </c>
      <c r="AI151" s="89" t="s">
        <v>78</v>
      </c>
      <c r="AJ151" s="89" t="s">
        <v>78</v>
      </c>
      <c r="AK151" s="301" t="s">
        <v>113</v>
      </c>
      <c r="AL151" s="139"/>
      <c r="AM151" s="46"/>
      <c r="AN151" s="139"/>
      <c r="AO151" s="139"/>
      <c r="AP151" s="139"/>
      <c r="AQ151" s="139" t="s">
        <v>113</v>
      </c>
      <c r="AR151" s="139"/>
      <c r="AS151" s="139"/>
      <c r="AT151" s="139"/>
      <c r="AU151" s="46"/>
      <c r="AV151" s="46"/>
      <c r="AW151" s="46"/>
      <c r="AX151" s="46"/>
      <c r="AY151" s="46"/>
      <c r="AZ151" s="46"/>
      <c r="BA151" s="46"/>
      <c r="BB151" s="46"/>
      <c r="BC151" s="100"/>
      <c r="BD151" s="46"/>
      <c r="BE151" s="46"/>
      <c r="BF151" s="46"/>
      <c r="BG151" s="300"/>
    </row>
    <row r="152" spans="1:59" ht="42" customHeight="1">
      <c r="A152" s="46">
        <v>147</v>
      </c>
      <c r="B152" s="46" t="s">
        <v>158</v>
      </c>
      <c r="C152" s="100">
        <v>42489</v>
      </c>
      <c r="D152" s="46" t="s">
        <v>2035</v>
      </c>
      <c r="E152" s="46" t="s">
        <v>112</v>
      </c>
      <c r="F152" s="46" t="s">
        <v>2609</v>
      </c>
      <c r="G152" s="46" t="s">
        <v>2610</v>
      </c>
      <c r="H152" s="100">
        <v>41226</v>
      </c>
      <c r="I152" s="46" t="s">
        <v>2611</v>
      </c>
      <c r="J152" s="46" t="s">
        <v>108</v>
      </c>
      <c r="K152" s="300" t="s">
        <v>2612</v>
      </c>
      <c r="L152" s="101" t="s">
        <v>2040</v>
      </c>
      <c r="M152" s="89">
        <v>1364596.2</v>
      </c>
      <c r="N152" s="89">
        <v>584808.4</v>
      </c>
      <c r="O152" s="89">
        <v>191382.39999999999</v>
      </c>
      <c r="P152" s="89" t="s">
        <v>2613</v>
      </c>
      <c r="Q152" s="89">
        <v>110161.60000000001</v>
      </c>
      <c r="R152" s="89" t="s">
        <v>2614</v>
      </c>
      <c r="S152" s="89" t="s">
        <v>2615</v>
      </c>
      <c r="T152" s="89">
        <v>90516.1</v>
      </c>
      <c r="U152" s="89" t="s">
        <v>78</v>
      </c>
      <c r="V152" s="89" t="s">
        <v>78</v>
      </c>
      <c r="W152" s="89" t="s">
        <v>78</v>
      </c>
      <c r="X152" s="89">
        <v>31000</v>
      </c>
      <c r="Y152" s="89" t="s">
        <v>78</v>
      </c>
      <c r="Z152" s="89" t="s">
        <v>78</v>
      </c>
      <c r="AA152" s="89" t="s">
        <v>78</v>
      </c>
      <c r="AB152" s="89">
        <v>31000</v>
      </c>
      <c r="AC152" s="89" t="s">
        <v>78</v>
      </c>
      <c r="AD152" s="89" t="s">
        <v>78</v>
      </c>
      <c r="AE152" s="89" t="s">
        <v>78</v>
      </c>
      <c r="AF152" s="89">
        <v>41000</v>
      </c>
      <c r="AG152" s="89" t="s">
        <v>78</v>
      </c>
      <c r="AH152" s="89" t="s">
        <v>78</v>
      </c>
      <c r="AI152" s="89" t="s">
        <v>78</v>
      </c>
      <c r="AJ152" s="89">
        <v>4100</v>
      </c>
      <c r="AK152" s="301" t="s">
        <v>113</v>
      </c>
      <c r="AL152" s="139"/>
      <c r="AM152" s="46"/>
      <c r="AN152" s="139"/>
      <c r="AO152" s="139"/>
      <c r="AP152" s="139"/>
      <c r="AQ152" s="139"/>
      <c r="AR152" s="139"/>
      <c r="AS152" s="139"/>
      <c r="AT152" s="139"/>
      <c r="AU152" s="46"/>
      <c r="AV152" s="46"/>
      <c r="AW152" s="46"/>
      <c r="AX152" s="46"/>
      <c r="AY152" s="46"/>
      <c r="AZ152" s="46"/>
      <c r="BA152" s="46"/>
      <c r="BB152" s="46"/>
      <c r="BC152" s="100"/>
      <c r="BD152" s="46"/>
      <c r="BE152" s="46"/>
      <c r="BF152" s="46"/>
      <c r="BG152" s="300"/>
    </row>
    <row r="153" spans="1:59" ht="45" customHeight="1">
      <c r="A153" s="46">
        <v>148</v>
      </c>
      <c r="B153" s="46" t="s">
        <v>162</v>
      </c>
      <c r="C153" s="100">
        <v>42489</v>
      </c>
      <c r="D153" s="46" t="s">
        <v>2035</v>
      </c>
      <c r="E153" s="46" t="s">
        <v>66</v>
      </c>
      <c r="F153" s="46" t="s">
        <v>2616</v>
      </c>
      <c r="G153" s="46" t="s">
        <v>2617</v>
      </c>
      <c r="H153" s="100">
        <v>40940</v>
      </c>
      <c r="I153" s="46" t="s">
        <v>2618</v>
      </c>
      <c r="J153" s="46" t="s">
        <v>63</v>
      </c>
      <c r="K153" s="300" t="s">
        <v>2619</v>
      </c>
      <c r="L153" s="101" t="s">
        <v>2040</v>
      </c>
      <c r="M153" s="89">
        <v>222308.2</v>
      </c>
      <c r="N153" s="89">
        <v>198166</v>
      </c>
      <c r="O153" s="89" t="s">
        <v>2620</v>
      </c>
      <c r="P153" s="89" t="s">
        <v>2621</v>
      </c>
      <c r="Q153" s="89" t="s">
        <v>78</v>
      </c>
      <c r="R153" s="89" t="s">
        <v>78</v>
      </c>
      <c r="S153" s="89" t="s">
        <v>78</v>
      </c>
      <c r="T153" s="89" t="s">
        <v>78</v>
      </c>
      <c r="U153" s="89" t="s">
        <v>78</v>
      </c>
      <c r="V153" s="89" t="s">
        <v>78</v>
      </c>
      <c r="W153" s="89" t="s">
        <v>78</v>
      </c>
      <c r="X153" s="89" t="s">
        <v>78</v>
      </c>
      <c r="Y153" s="89" t="s">
        <v>78</v>
      </c>
      <c r="Z153" s="89" t="s">
        <v>78</v>
      </c>
      <c r="AA153" s="89" t="s">
        <v>78</v>
      </c>
      <c r="AB153" s="89" t="s">
        <v>78</v>
      </c>
      <c r="AC153" s="89" t="s">
        <v>78</v>
      </c>
      <c r="AD153" s="89" t="s">
        <v>78</v>
      </c>
      <c r="AE153" s="89" t="s">
        <v>78</v>
      </c>
      <c r="AF153" s="89" t="s">
        <v>78</v>
      </c>
      <c r="AG153" s="89" t="s">
        <v>78</v>
      </c>
      <c r="AH153" s="89" t="s">
        <v>78</v>
      </c>
      <c r="AI153" s="89" t="s">
        <v>78</v>
      </c>
      <c r="AJ153" s="89" t="s">
        <v>78</v>
      </c>
      <c r="AK153" s="301" t="s">
        <v>113</v>
      </c>
      <c r="AL153" s="139"/>
      <c r="AM153" s="139"/>
      <c r="AN153" s="139"/>
      <c r="AO153" s="139"/>
      <c r="AP153" s="139"/>
      <c r="AQ153" s="139" t="s">
        <v>113</v>
      </c>
      <c r="AR153" s="139"/>
      <c r="AS153" s="139"/>
      <c r="AT153" s="46"/>
      <c r="AU153" s="46"/>
      <c r="AV153" s="46"/>
      <c r="AW153" s="46"/>
      <c r="AX153" s="46"/>
      <c r="AY153" s="46"/>
      <c r="AZ153" s="46"/>
    </row>
    <row r="154" spans="1:59" ht="43.5" customHeight="1">
      <c r="A154" s="46">
        <v>149</v>
      </c>
      <c r="B154" s="46" t="s">
        <v>1696</v>
      </c>
      <c r="C154" s="100">
        <v>42489</v>
      </c>
      <c r="D154" s="46" t="s">
        <v>2035</v>
      </c>
      <c r="E154" s="46" t="s">
        <v>112</v>
      </c>
      <c r="F154" s="46" t="s">
        <v>2622</v>
      </c>
      <c r="G154" s="46" t="s">
        <v>2623</v>
      </c>
      <c r="H154" s="100">
        <v>41621</v>
      </c>
      <c r="I154" s="46" t="s">
        <v>2624</v>
      </c>
      <c r="J154" s="46" t="s">
        <v>108</v>
      </c>
      <c r="K154" s="300" t="s">
        <v>2625</v>
      </c>
      <c r="L154" s="101" t="s">
        <v>2040</v>
      </c>
      <c r="M154" s="89">
        <v>248889.9</v>
      </c>
      <c r="N154" s="89">
        <v>1493601.4</v>
      </c>
      <c r="O154" s="89">
        <v>4119737.67</v>
      </c>
      <c r="P154" s="89">
        <v>11642248.050000001</v>
      </c>
      <c r="Q154" s="89" t="s">
        <v>78</v>
      </c>
      <c r="R154" s="89">
        <v>111922</v>
      </c>
      <c r="S154" s="89">
        <v>453868.94</v>
      </c>
      <c r="T154" s="89">
        <v>1369440.5</v>
      </c>
      <c r="U154" s="89" t="s">
        <v>78</v>
      </c>
      <c r="V154" s="89">
        <v>118554.4</v>
      </c>
      <c r="W154" s="89">
        <v>485758.33</v>
      </c>
      <c r="X154" s="89">
        <v>1422522.55</v>
      </c>
      <c r="Y154" s="89" t="s">
        <v>78</v>
      </c>
      <c r="Z154" s="89">
        <v>158355</v>
      </c>
      <c r="AA154" s="89">
        <v>532050</v>
      </c>
      <c r="AB154" s="89">
        <v>1480260</v>
      </c>
      <c r="AC154" s="89" t="s">
        <v>78</v>
      </c>
      <c r="AD154" s="89">
        <v>329750</v>
      </c>
      <c r="AE154" s="89">
        <v>852800</v>
      </c>
      <c r="AF154" s="89">
        <v>1907000</v>
      </c>
      <c r="AG154" s="89" t="s">
        <v>78</v>
      </c>
      <c r="AH154" s="89">
        <v>329750</v>
      </c>
      <c r="AI154" s="89">
        <v>852800</v>
      </c>
      <c r="AJ154" s="89">
        <v>1907000</v>
      </c>
      <c r="AK154" s="301" t="s">
        <v>113</v>
      </c>
      <c r="AL154" s="139"/>
      <c r="AM154" s="139"/>
      <c r="AN154" s="139"/>
      <c r="AO154" s="139"/>
      <c r="AP154" s="139"/>
      <c r="AQ154" s="139" t="s">
        <v>113</v>
      </c>
      <c r="AR154" s="139"/>
      <c r="AS154" s="139"/>
      <c r="AT154" s="46"/>
      <c r="AU154" s="46"/>
      <c r="AV154" s="46"/>
      <c r="AW154" s="46"/>
      <c r="AX154" s="46"/>
      <c r="AY154" s="46"/>
      <c r="AZ154" s="46"/>
    </row>
    <row r="155" spans="1:59" ht="45" customHeight="1">
      <c r="A155" s="46">
        <v>150</v>
      </c>
      <c r="B155" s="46" t="s">
        <v>1703</v>
      </c>
      <c r="C155" s="100">
        <v>42489</v>
      </c>
      <c r="D155" s="46" t="s">
        <v>2035</v>
      </c>
      <c r="E155" s="46" t="s">
        <v>112</v>
      </c>
      <c r="F155" s="46" t="s">
        <v>2626</v>
      </c>
      <c r="G155" s="46" t="s">
        <v>2627</v>
      </c>
      <c r="H155" s="100">
        <v>41337</v>
      </c>
      <c r="I155" s="46" t="s">
        <v>2628</v>
      </c>
      <c r="J155" s="46" t="s">
        <v>1050</v>
      </c>
      <c r="K155" s="300" t="s">
        <v>2629</v>
      </c>
      <c r="L155" s="101" t="s">
        <v>124</v>
      </c>
      <c r="M155" s="89" t="s">
        <v>78</v>
      </c>
      <c r="N155" s="89">
        <v>874088765.04999995</v>
      </c>
      <c r="O155" s="89" t="s">
        <v>78</v>
      </c>
      <c r="P155" s="89" t="s">
        <v>78</v>
      </c>
      <c r="Q155" s="89" t="s">
        <v>78</v>
      </c>
      <c r="R155" s="89">
        <v>221952681.56</v>
      </c>
      <c r="S155" s="89" t="s">
        <v>78</v>
      </c>
      <c r="T155" s="89" t="s">
        <v>78</v>
      </c>
      <c r="U155" s="89" t="s">
        <v>78</v>
      </c>
      <c r="V155" s="89">
        <v>60799388.630000003</v>
      </c>
      <c r="W155" s="89" t="s">
        <v>78</v>
      </c>
      <c r="X155" s="89" t="s">
        <v>78</v>
      </c>
      <c r="Y155" s="89" t="s">
        <v>78</v>
      </c>
      <c r="Z155" s="89" t="s">
        <v>78</v>
      </c>
      <c r="AA155" s="89" t="s">
        <v>78</v>
      </c>
      <c r="AB155" s="89" t="s">
        <v>78</v>
      </c>
      <c r="AC155" s="89" t="s">
        <v>78</v>
      </c>
      <c r="AD155" s="89" t="s">
        <v>78</v>
      </c>
      <c r="AE155" s="89" t="s">
        <v>78</v>
      </c>
      <c r="AF155" s="89" t="s">
        <v>78</v>
      </c>
      <c r="AG155" s="89" t="s">
        <v>78</v>
      </c>
      <c r="AH155" s="89" t="s">
        <v>78</v>
      </c>
      <c r="AI155" s="89" t="s">
        <v>78</v>
      </c>
      <c r="AJ155" s="89" t="s">
        <v>78</v>
      </c>
      <c r="AK155" s="301" t="s">
        <v>113</v>
      </c>
      <c r="AL155" s="139"/>
      <c r="AM155" s="139"/>
      <c r="AN155" s="139"/>
      <c r="AO155" s="139"/>
      <c r="AP155" s="139"/>
      <c r="AQ155" s="139"/>
      <c r="AR155" s="139"/>
      <c r="AS155" s="139"/>
      <c r="AT155" s="46"/>
      <c r="AU155" s="46"/>
      <c r="AV155" s="46"/>
      <c r="AW155" s="46"/>
      <c r="AX155" s="46"/>
      <c r="AY155" s="46"/>
      <c r="AZ155" s="46"/>
    </row>
    <row r="156" spans="1:59" ht="45" customHeight="1">
      <c r="A156" s="46">
        <v>151</v>
      </c>
      <c r="B156" s="46" t="s">
        <v>1712</v>
      </c>
      <c r="C156" s="100">
        <v>42489</v>
      </c>
      <c r="D156" s="46" t="s">
        <v>2035</v>
      </c>
      <c r="E156" s="46" t="s">
        <v>66</v>
      </c>
      <c r="F156" s="46" t="s">
        <v>2630</v>
      </c>
      <c r="G156" s="46" t="s">
        <v>2631</v>
      </c>
      <c r="H156" s="100">
        <v>42489</v>
      </c>
      <c r="I156" s="46" t="s">
        <v>2632</v>
      </c>
      <c r="J156" s="46" t="s">
        <v>374</v>
      </c>
      <c r="K156" s="300" t="s">
        <v>2633</v>
      </c>
      <c r="L156" s="101" t="s">
        <v>2040</v>
      </c>
      <c r="M156" s="89" t="s">
        <v>78</v>
      </c>
      <c r="N156" s="89">
        <v>23526327.399999999</v>
      </c>
      <c r="O156" s="89" t="s">
        <v>78</v>
      </c>
      <c r="P156" s="89" t="s">
        <v>78</v>
      </c>
      <c r="Q156" s="89" t="s">
        <v>78</v>
      </c>
      <c r="R156" s="89">
        <v>5423435.5999999996</v>
      </c>
      <c r="S156" s="89" t="s">
        <v>78</v>
      </c>
      <c r="T156" s="89" t="s">
        <v>78</v>
      </c>
      <c r="U156" s="89" t="s">
        <v>78</v>
      </c>
      <c r="V156" s="89" t="s">
        <v>2634</v>
      </c>
      <c r="W156" s="89" t="s">
        <v>78</v>
      </c>
      <c r="X156" s="89" t="s">
        <v>78</v>
      </c>
      <c r="Y156" s="89" t="s">
        <v>78</v>
      </c>
      <c r="Z156" s="89">
        <v>4526750.0999999996</v>
      </c>
      <c r="AA156" s="89" t="s">
        <v>78</v>
      </c>
      <c r="AB156" s="89" t="s">
        <v>78</v>
      </c>
      <c r="AC156" s="89" t="s">
        <v>78</v>
      </c>
      <c r="AD156" s="89" t="s">
        <v>2635</v>
      </c>
      <c r="AE156" s="89" t="s">
        <v>78</v>
      </c>
      <c r="AF156" s="89" t="s">
        <v>78</v>
      </c>
      <c r="AG156" s="89" t="s">
        <v>78</v>
      </c>
      <c r="AH156" s="89">
        <v>4514573.7</v>
      </c>
      <c r="AI156" s="89" t="s">
        <v>78</v>
      </c>
      <c r="AJ156" s="89" t="s">
        <v>78</v>
      </c>
      <c r="AK156" s="301" t="s">
        <v>113</v>
      </c>
      <c r="AL156" s="139"/>
      <c r="AM156" s="139"/>
      <c r="AN156" s="139"/>
      <c r="AO156" s="139"/>
      <c r="AP156" s="139"/>
      <c r="AQ156" s="139"/>
      <c r="AR156" s="139" t="s">
        <v>113</v>
      </c>
      <c r="AS156" s="139"/>
      <c r="AT156" s="46"/>
      <c r="AU156" s="46"/>
      <c r="AV156" s="46"/>
      <c r="AW156" s="46" t="s">
        <v>113</v>
      </c>
      <c r="AX156" s="46" t="s">
        <v>113</v>
      </c>
      <c r="AY156" s="46"/>
      <c r="AZ156" s="46"/>
    </row>
    <row r="157" spans="1:59" ht="45" customHeight="1">
      <c r="A157" s="46">
        <v>152</v>
      </c>
      <c r="B157" s="46" t="s">
        <v>1712</v>
      </c>
      <c r="C157" s="100">
        <v>42489</v>
      </c>
      <c r="D157" s="46" t="s">
        <v>2035</v>
      </c>
      <c r="E157" s="46" t="s">
        <v>66</v>
      </c>
      <c r="F157" s="46" t="s">
        <v>2636</v>
      </c>
      <c r="G157" s="46" t="s">
        <v>2631</v>
      </c>
      <c r="H157" s="100">
        <v>42489</v>
      </c>
      <c r="I157" s="46" t="s">
        <v>2632</v>
      </c>
      <c r="J157" s="46" t="s">
        <v>1389</v>
      </c>
      <c r="K157" s="300" t="s">
        <v>2633</v>
      </c>
      <c r="L157" s="101" t="s">
        <v>2040</v>
      </c>
      <c r="M157" s="89" t="s">
        <v>78</v>
      </c>
      <c r="N157" s="89">
        <v>77790</v>
      </c>
      <c r="O157" s="89" t="s">
        <v>78</v>
      </c>
      <c r="P157" s="89" t="s">
        <v>78</v>
      </c>
      <c r="Q157" s="89" t="s">
        <v>78</v>
      </c>
      <c r="R157" s="89">
        <v>57790</v>
      </c>
      <c r="S157" s="89" t="s">
        <v>78</v>
      </c>
      <c r="T157" s="89" t="s">
        <v>78</v>
      </c>
      <c r="U157" s="89" t="s">
        <v>78</v>
      </c>
      <c r="V157" s="89">
        <v>20000</v>
      </c>
      <c r="W157" s="89" t="s">
        <v>78</v>
      </c>
      <c r="X157" s="89" t="s">
        <v>78</v>
      </c>
      <c r="Y157" s="89" t="s">
        <v>78</v>
      </c>
      <c r="Z157" s="89" t="s">
        <v>78</v>
      </c>
      <c r="AA157" s="89" t="s">
        <v>78</v>
      </c>
      <c r="AB157" s="89" t="s">
        <v>78</v>
      </c>
      <c r="AC157" s="89" t="s">
        <v>78</v>
      </c>
      <c r="AD157" s="89" t="s">
        <v>78</v>
      </c>
      <c r="AE157" s="89" t="s">
        <v>78</v>
      </c>
      <c r="AF157" s="89" t="s">
        <v>78</v>
      </c>
      <c r="AG157" s="89" t="s">
        <v>78</v>
      </c>
      <c r="AH157" s="89" t="s">
        <v>78</v>
      </c>
      <c r="AI157" s="89" t="s">
        <v>78</v>
      </c>
      <c r="AJ157" s="89" t="s">
        <v>78</v>
      </c>
      <c r="AK157" s="301" t="s">
        <v>113</v>
      </c>
      <c r="AL157" s="139"/>
      <c r="AM157" s="139"/>
      <c r="AN157" s="139"/>
      <c r="AO157" s="139"/>
      <c r="AP157" s="139"/>
      <c r="AQ157" s="139"/>
      <c r="AR157" s="139"/>
      <c r="AS157" s="139" t="s">
        <v>113</v>
      </c>
      <c r="AT157" s="46"/>
      <c r="AU157" s="46"/>
      <c r="AV157" s="46"/>
      <c r="AW157" s="46"/>
      <c r="AX157" s="46"/>
      <c r="AY157" s="46"/>
      <c r="AZ157" s="46"/>
    </row>
    <row r="158" spans="1:59" ht="45" customHeight="1">
      <c r="A158" s="46">
        <v>153</v>
      </c>
      <c r="B158" s="46" t="s">
        <v>1712</v>
      </c>
      <c r="C158" s="100">
        <v>42489</v>
      </c>
      <c r="D158" s="46" t="s">
        <v>2035</v>
      </c>
      <c r="E158" s="46" t="s">
        <v>66</v>
      </c>
      <c r="F158" s="46" t="s">
        <v>2637</v>
      </c>
      <c r="G158" s="46" t="s">
        <v>2631</v>
      </c>
      <c r="H158" s="100">
        <v>42489</v>
      </c>
      <c r="I158" s="46" t="s">
        <v>2632</v>
      </c>
      <c r="J158" s="46">
        <v>2016</v>
      </c>
      <c r="K158" s="300" t="s">
        <v>2633</v>
      </c>
      <c r="L158" s="101" t="s">
        <v>2040</v>
      </c>
      <c r="M158" s="89" t="s">
        <v>78</v>
      </c>
      <c r="N158" s="89">
        <v>33829.300000000003</v>
      </c>
      <c r="O158" s="89" t="s">
        <v>78</v>
      </c>
      <c r="P158" s="89" t="s">
        <v>78</v>
      </c>
      <c r="Q158" s="89" t="s">
        <v>78</v>
      </c>
      <c r="R158" s="89">
        <v>33829.300000000003</v>
      </c>
      <c r="S158" s="89" t="s">
        <v>78</v>
      </c>
      <c r="T158" s="89" t="s">
        <v>78</v>
      </c>
      <c r="U158" s="89" t="s">
        <v>78</v>
      </c>
      <c r="V158" s="89" t="s">
        <v>78</v>
      </c>
      <c r="W158" s="89" t="s">
        <v>78</v>
      </c>
      <c r="X158" s="89" t="s">
        <v>78</v>
      </c>
      <c r="Y158" s="89" t="s">
        <v>78</v>
      </c>
      <c r="Z158" s="89" t="s">
        <v>78</v>
      </c>
      <c r="AA158" s="89" t="s">
        <v>78</v>
      </c>
      <c r="AB158" s="89" t="s">
        <v>78</v>
      </c>
      <c r="AC158" s="89" t="s">
        <v>78</v>
      </c>
      <c r="AD158" s="89" t="s">
        <v>78</v>
      </c>
      <c r="AE158" s="89" t="s">
        <v>78</v>
      </c>
      <c r="AF158" s="89" t="s">
        <v>78</v>
      </c>
      <c r="AG158" s="89" t="s">
        <v>78</v>
      </c>
      <c r="AH158" s="89" t="s">
        <v>78</v>
      </c>
      <c r="AI158" s="89" t="s">
        <v>78</v>
      </c>
      <c r="AJ158" s="89" t="s">
        <v>78</v>
      </c>
      <c r="AK158" s="301" t="s">
        <v>113</v>
      </c>
      <c r="AL158" s="139" t="s">
        <v>113</v>
      </c>
      <c r="AM158" s="139" t="s">
        <v>113</v>
      </c>
      <c r="AN158" s="139"/>
      <c r="AO158" s="139"/>
      <c r="AP158" s="139"/>
      <c r="AQ158" s="139"/>
      <c r="AR158" s="139"/>
      <c r="AS158" s="139"/>
      <c r="AT158" s="46"/>
      <c r="AU158" s="46"/>
      <c r="AV158" s="46"/>
      <c r="AW158" s="46"/>
      <c r="AX158" s="46"/>
      <c r="AY158" s="46"/>
      <c r="AZ158" s="46"/>
    </row>
  </sheetData>
  <autoFilter ref="A6:BG158">
    <filterColumn colId="1"/>
    <filterColumn colId="41"/>
    <filterColumn colId="42"/>
    <filterColumn colId="43"/>
    <filterColumn colId="44"/>
    <filterColumn colId="51"/>
  </autoFilter>
  <mergeCells count="54">
    <mergeCell ref="BE5:BE6"/>
    <mergeCell ref="BF5:BF6"/>
    <mergeCell ref="BG5:BG6"/>
    <mergeCell ref="A1:BG3"/>
    <mergeCell ref="AI5:AI6"/>
    <mergeCell ref="AJ5:AJ6"/>
    <mergeCell ref="BA5:BA6"/>
    <mergeCell ref="BB5:BB6"/>
    <mergeCell ref="BC5:BC6"/>
    <mergeCell ref="BD5:BD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AL4:AT4"/>
    <mergeCell ref="AU4:AZ4"/>
    <mergeCell ref="BA4:BG4"/>
    <mergeCell ref="L5:L6"/>
    <mergeCell ref="M5:M6"/>
    <mergeCell ref="N5:N6"/>
    <mergeCell ref="O5:O6"/>
    <mergeCell ref="P5:P6"/>
    <mergeCell ref="Q5:Q6"/>
    <mergeCell ref="R5:R6"/>
    <mergeCell ref="Q4:T4"/>
    <mergeCell ref="U4:X4"/>
    <mergeCell ref="Y4:AB4"/>
    <mergeCell ref="AC4:AF4"/>
    <mergeCell ref="AG4:AJ4"/>
    <mergeCell ref="AK4:AK6"/>
    <mergeCell ref="S5:S6"/>
    <mergeCell ref="T5:T6"/>
    <mergeCell ref="U5:U6"/>
    <mergeCell ref="V5:V6"/>
    <mergeCell ref="G4:G6"/>
    <mergeCell ref="H4:H6"/>
    <mergeCell ref="I4:I6"/>
    <mergeCell ref="J4:J6"/>
    <mergeCell ref="K4:K6"/>
    <mergeCell ref="L4:P4"/>
    <mergeCell ref="A4:A6"/>
    <mergeCell ref="B4:B6"/>
    <mergeCell ref="C4:C6"/>
    <mergeCell ref="D4:D6"/>
    <mergeCell ref="E4:E6"/>
    <mergeCell ref="F4:F6"/>
  </mergeCells>
  <hyperlinks>
    <hyperlink ref="K7" r:id="rId1"/>
    <hyperlink ref="BG7" r:id="rId2"/>
    <hyperlink ref="K8" r:id="rId3"/>
    <hyperlink ref="BG8" r:id="rId4"/>
    <hyperlink ref="K9" r:id="rId5"/>
    <hyperlink ref="BG9" r:id="rId6"/>
    <hyperlink ref="K10" r:id="rId7"/>
    <hyperlink ref="K11" r:id="rId8"/>
    <hyperlink ref="BG11" r:id="rId9"/>
    <hyperlink ref="K12" r:id="rId10"/>
    <hyperlink ref="K13" r:id="rId11"/>
    <hyperlink ref="BG12" r:id="rId12"/>
    <hyperlink ref="BG13" r:id="rId13"/>
    <hyperlink ref="BG14" r:id="rId14"/>
    <hyperlink ref="K14" r:id="rId15"/>
    <hyperlink ref="K15" r:id="rId16"/>
    <hyperlink ref="BG15" r:id="rId17"/>
    <hyperlink ref="BG16" r:id="rId18"/>
    <hyperlink ref="K16" r:id="rId19"/>
    <hyperlink ref="BG17" r:id="rId20"/>
    <hyperlink ref="K17" r:id="rId21"/>
    <hyperlink ref="BG18" r:id="rId22"/>
    <hyperlink ref="K18" r:id="rId23"/>
    <hyperlink ref="K19" r:id="rId24"/>
    <hyperlink ref="K20" r:id="rId25"/>
    <hyperlink ref="K21" r:id="rId26"/>
    <hyperlink ref="K22" r:id="rId27"/>
    <hyperlink ref="K23" r:id="rId28"/>
    <hyperlink ref="BG23" r:id="rId29"/>
    <hyperlink ref="K24" r:id="rId30"/>
    <hyperlink ref="K25" r:id="rId31"/>
    <hyperlink ref="K26" r:id="rId32"/>
    <hyperlink ref="BG24" r:id="rId33"/>
    <hyperlink ref="BG25" r:id="rId34"/>
    <hyperlink ref="BG26" r:id="rId35"/>
    <hyperlink ref="BG27" r:id="rId36"/>
    <hyperlink ref="K27" r:id="rId37"/>
    <hyperlink ref="BG28" r:id="rId38"/>
    <hyperlink ref="K28" r:id="rId39"/>
    <hyperlink ref="BG29" r:id="rId40"/>
    <hyperlink ref="K29" r:id="rId41"/>
    <hyperlink ref="BG30" r:id="rId42"/>
    <hyperlink ref="BG31" r:id="rId43"/>
    <hyperlink ref="BG32" r:id="rId44"/>
    <hyperlink ref="BG33" r:id="rId45"/>
    <hyperlink ref="K30" r:id="rId46"/>
    <hyperlink ref="K31" r:id="rId47"/>
    <hyperlink ref="K32:K33" r:id="rId48" display="http://docs.cntd.ru/document/463704495"/>
    <hyperlink ref="BG34" r:id="rId49"/>
    <hyperlink ref="BG35" r:id="rId50"/>
    <hyperlink ref="K34" r:id="rId51"/>
    <hyperlink ref="K35" r:id="rId52"/>
    <hyperlink ref="K36" r:id="rId53"/>
    <hyperlink ref="K37" r:id="rId54"/>
    <hyperlink ref="BG36" r:id="rId55"/>
    <hyperlink ref="BG37" r:id="rId56"/>
    <hyperlink ref="K38" r:id="rId57"/>
    <hyperlink ref="K39" r:id="rId58"/>
    <hyperlink ref="BG38" r:id="rId59"/>
    <hyperlink ref="BG40" r:id="rId60"/>
    <hyperlink ref="BG41" r:id="rId61"/>
    <hyperlink ref="BG42" r:id="rId62"/>
    <hyperlink ref="K40" r:id="rId63"/>
    <hyperlink ref="K41" r:id="rId64"/>
    <hyperlink ref="K42" r:id="rId65"/>
    <hyperlink ref="K43" r:id="rId66"/>
    <hyperlink ref="BG43" r:id="rId67"/>
    <hyperlink ref="BG44" r:id="rId68"/>
    <hyperlink ref="K44" r:id="rId69"/>
    <hyperlink ref="BG45" r:id="rId70"/>
    <hyperlink ref="K45" r:id="rId71"/>
    <hyperlink ref="K46" r:id="rId72"/>
    <hyperlink ref="BG46" r:id="rId73"/>
    <hyperlink ref="BG47" r:id="rId74"/>
    <hyperlink ref="K47" r:id="rId75"/>
    <hyperlink ref="K48" r:id="rId76"/>
    <hyperlink ref="BG48" r:id="rId77"/>
    <hyperlink ref="K49" r:id="rId78"/>
    <hyperlink ref="BG49" r:id="rId79"/>
    <hyperlink ref="BG50" r:id="rId80"/>
    <hyperlink ref="BG51" r:id="rId81"/>
    <hyperlink ref="K50" r:id="rId82"/>
    <hyperlink ref="K51" r:id="rId83"/>
    <hyperlink ref="BG52" r:id="rId84"/>
    <hyperlink ref="BG53" r:id="rId85"/>
    <hyperlink ref="BG54" r:id="rId86"/>
    <hyperlink ref="BG55" r:id="rId87"/>
    <hyperlink ref="K52" r:id="rId88"/>
    <hyperlink ref="K53:K55" r:id="rId89" display="http://docs.cntd.ru/document/423907054"/>
    <hyperlink ref="K56" r:id="rId90"/>
    <hyperlink ref="K57" r:id="rId91"/>
    <hyperlink ref="K58" r:id="rId92"/>
    <hyperlink ref="K59" r:id="rId93"/>
    <hyperlink ref="BG56" r:id="rId94"/>
    <hyperlink ref="BG57:BG59" r:id="rId95" display="http://docs.cntd.ru/document/537949190"/>
    <hyperlink ref="K60" r:id="rId96"/>
    <hyperlink ref="BG60" r:id="rId97"/>
    <hyperlink ref="BG61" r:id="rId98"/>
    <hyperlink ref="K61" r:id="rId99"/>
    <hyperlink ref="BG62" r:id="rId100"/>
    <hyperlink ref="K62" r:id="rId101"/>
    <hyperlink ref="BG63" r:id="rId102"/>
    <hyperlink ref="K63" r:id="rId103"/>
    <hyperlink ref="K64" r:id="rId104"/>
    <hyperlink ref="BG64" r:id="rId105"/>
    <hyperlink ref="BG65" r:id="rId106"/>
    <hyperlink ref="K65" r:id="rId107"/>
    <hyperlink ref="K66" r:id="rId108"/>
    <hyperlink ref="BG66" r:id="rId109"/>
    <hyperlink ref="K67" r:id="rId110"/>
    <hyperlink ref="BG67" r:id="rId111"/>
    <hyperlink ref="K68" r:id="rId112"/>
    <hyperlink ref="K69" r:id="rId113"/>
    <hyperlink ref="BG68:BG69" r:id="rId114" display="http://docs.cntd.ru/document/428598212?block=2"/>
    <hyperlink ref="K70" r:id="rId115"/>
    <hyperlink ref="BG70" r:id="rId116"/>
    <hyperlink ref="K71" r:id="rId117"/>
    <hyperlink ref="BG71" r:id="rId118"/>
    <hyperlink ref="K72" r:id="rId119"/>
    <hyperlink ref="K73" r:id="rId120"/>
    <hyperlink ref="K74" r:id="rId121"/>
    <hyperlink ref="K75" r:id="rId122"/>
    <hyperlink ref="K76" r:id="rId123"/>
    <hyperlink ref="K77:K78" r:id="rId124" display="http://docs.cntd.ru/document/412703011"/>
    <hyperlink ref="BG76" r:id="rId125"/>
    <hyperlink ref="BG77" r:id="rId126"/>
    <hyperlink ref="BG78" r:id="rId127"/>
    <hyperlink ref="BG79" r:id="rId128"/>
    <hyperlink ref="K79" r:id="rId129"/>
    <hyperlink ref="BG80" r:id="rId130"/>
    <hyperlink ref="K80" r:id="rId131"/>
    <hyperlink ref="BG81" r:id="rId132"/>
    <hyperlink ref="K81" r:id="rId133"/>
    <hyperlink ref="BG82" r:id="rId134"/>
    <hyperlink ref="K82" r:id="rId135"/>
    <hyperlink ref="K83" r:id="rId136"/>
    <hyperlink ref="K84" r:id="rId137"/>
    <hyperlink ref="K86" r:id="rId138"/>
    <hyperlink ref="K89" r:id="rId139"/>
    <hyperlink ref="K93" r:id="rId140"/>
    <hyperlink ref="K94" r:id="rId141"/>
    <hyperlink ref="K95" r:id="rId142"/>
    <hyperlink ref="K96" r:id="rId143"/>
    <hyperlink ref="K97" r:id="rId144"/>
    <hyperlink ref="K100" r:id="rId145"/>
    <hyperlink ref="K102" r:id="rId146"/>
    <hyperlink ref="K103" r:id="rId147"/>
    <hyperlink ref="K104" r:id="rId148"/>
    <hyperlink ref="K105" r:id="rId149"/>
    <hyperlink ref="K106" r:id="rId150"/>
    <hyperlink ref="K107" r:id="rId151"/>
    <hyperlink ref="K109" r:id="rId152"/>
    <hyperlink ref="K111" r:id="rId153"/>
    <hyperlink ref="K112" r:id="rId154"/>
    <hyperlink ref="K113" r:id="rId155"/>
    <hyperlink ref="K114" r:id="rId156"/>
    <hyperlink ref="K115" r:id="rId157"/>
    <hyperlink ref="K116" r:id="rId158"/>
    <hyperlink ref="K117" r:id="rId159"/>
    <hyperlink ref="K119" r:id="rId160"/>
    <hyperlink ref="K120" r:id="rId161"/>
    <hyperlink ref="K121" r:id="rId162"/>
    <hyperlink ref="K122" r:id="rId163"/>
    <hyperlink ref="K123" r:id="rId164"/>
    <hyperlink ref="K124" r:id="rId165"/>
    <hyperlink ref="K125" r:id="rId166"/>
    <hyperlink ref="K126" r:id="rId167"/>
    <hyperlink ref="K127" r:id="rId168"/>
    <hyperlink ref="K128" r:id="rId169"/>
    <hyperlink ref="K129" r:id="rId170"/>
    <hyperlink ref="K130" r:id="rId171"/>
    <hyperlink ref="K131" r:id="rId172"/>
    <hyperlink ref="K132" r:id="rId173"/>
    <hyperlink ref="K133" r:id="rId174"/>
    <hyperlink ref="K134" r:id="rId175"/>
    <hyperlink ref="K135" r:id="rId176"/>
    <hyperlink ref="K136" r:id="rId177"/>
    <hyperlink ref="K137" r:id="rId178"/>
    <hyperlink ref="K138" r:id="rId179"/>
    <hyperlink ref="K139" r:id="rId180"/>
    <hyperlink ref="K140" r:id="rId181"/>
    <hyperlink ref="K142" r:id="rId182"/>
    <hyperlink ref="K143" r:id="rId183"/>
    <hyperlink ref="K144" r:id="rId184"/>
    <hyperlink ref="K145" r:id="rId185"/>
    <hyperlink ref="K146" r:id="rId186"/>
    <hyperlink ref="K147" r:id="rId187"/>
    <hyperlink ref="K148" r:id="rId188"/>
    <hyperlink ref="K149" r:id="rId189"/>
    <hyperlink ref="K150" r:id="rId190"/>
    <hyperlink ref="K151" r:id="rId191"/>
    <hyperlink ref="K152" r:id="rId192"/>
    <hyperlink ref="K101" r:id="rId193"/>
    <hyperlink ref="K153" r:id="rId194"/>
    <hyperlink ref="K154" r:id="rId195"/>
    <hyperlink ref="K155" r:id="rId196"/>
    <hyperlink ref="K156" r:id="rId197"/>
    <hyperlink ref="K157" r:id="rId198"/>
    <hyperlink ref="K158" r:id="rId199"/>
  </hyperlinks>
  <pageMargins left="0.7" right="0.7" top="0.75" bottom="0.75" header="0.3" footer="0.3"/>
  <pageSetup paperSize="9" orientation="portrait" r:id="rId2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4"/>
  <sheetViews>
    <sheetView zoomScale="55" zoomScaleNormal="55" workbookViewId="0">
      <selection activeCell="E13" sqref="E13"/>
    </sheetView>
  </sheetViews>
  <sheetFormatPr defaultRowHeight="15" outlineLevelCol="1"/>
  <cols>
    <col min="1" max="1" width="5.42578125" customWidth="1"/>
    <col min="2" max="2" width="14.140625" customWidth="1"/>
    <col min="3" max="3" width="13.85546875" customWidth="1"/>
    <col min="4" max="4" width="17.7109375" customWidth="1"/>
    <col min="5" max="5" width="15.42578125" customWidth="1"/>
    <col min="6" max="6" width="18.140625" customWidth="1"/>
    <col min="7" max="7" width="16.7109375" customWidth="1"/>
    <col min="8" max="11" width="13.85546875" customWidth="1"/>
    <col min="12" max="12" width="6.28515625" customWidth="1"/>
    <col min="13" max="13" width="13.42578125" bestFit="1" customWidth="1"/>
    <col min="14" max="14" width="9.7109375" customWidth="1"/>
    <col min="15" max="15" width="13" customWidth="1"/>
    <col min="16" max="16" width="13" hidden="1" customWidth="1" outlineLevel="1"/>
    <col min="17" max="17" width="11.7109375" hidden="1" customWidth="1" outlineLevel="1"/>
    <col min="18" max="19" width="9.140625" hidden="1" customWidth="1" outlineLevel="1"/>
    <col min="20" max="20" width="13.42578125" hidden="1" customWidth="1" outlineLevel="1"/>
    <col min="21" max="21" width="11" hidden="1" customWidth="1" outlineLevel="1"/>
    <col min="22" max="35" width="9.140625" hidden="1" customWidth="1" outlineLevel="1"/>
    <col min="36" max="36" width="9.140625" collapsed="1"/>
    <col min="37" max="39" width="14.5703125" hidden="1" customWidth="1" outlineLevel="1"/>
    <col min="40" max="40" width="13.7109375" hidden="1" customWidth="1" outlineLevel="1"/>
    <col min="41" max="41" width="14.5703125" hidden="1" customWidth="1" outlineLevel="1"/>
    <col min="42" max="42" width="13.42578125" hidden="1" customWidth="1" outlineLevel="1"/>
    <col min="43" max="43" width="14.140625" hidden="1" customWidth="1" outlineLevel="1"/>
    <col min="44" max="44" width="9.85546875" hidden="1" customWidth="1" outlineLevel="1"/>
    <col min="45" max="45" width="13" hidden="1" customWidth="1" outlineLevel="1"/>
    <col min="46" max="46" width="12.5703125" hidden="1" customWidth="1" outlineLevel="1"/>
    <col min="47" max="48" width="9.140625" hidden="1" customWidth="1" outlineLevel="1"/>
    <col min="49" max="50" width="10.140625" hidden="1" customWidth="1" outlineLevel="1"/>
    <col min="51" max="51" width="11.42578125" hidden="1" customWidth="1" outlineLevel="1"/>
    <col min="52" max="52" width="12.85546875" hidden="1" customWidth="1" outlineLevel="1"/>
    <col min="53" max="53" width="10.140625" hidden="1" customWidth="1" outlineLevel="1"/>
    <col min="54" max="55" width="9.140625" hidden="1" customWidth="1" outlineLevel="1"/>
    <col min="56" max="56" width="10.140625" hidden="1" customWidth="1" outlineLevel="1"/>
    <col min="57" max="57" width="12" hidden="1" customWidth="1" outlineLevel="1"/>
    <col min="58" max="59" width="12.5703125" hidden="1" customWidth="1" outlineLevel="1"/>
    <col min="60" max="60" width="9.140625" collapsed="1"/>
    <col min="61" max="85" width="0" hidden="1" customWidth="1" outlineLevel="1"/>
    <col min="86" max="86" width="9.140625" collapsed="1"/>
    <col min="87" max="87" width="14.28515625" customWidth="1"/>
    <col min="88" max="88" width="13.28515625" customWidth="1"/>
    <col min="89" max="89" width="13" customWidth="1"/>
    <col min="90" max="90" width="12.7109375" customWidth="1"/>
    <col min="91" max="91" width="12.28515625" customWidth="1"/>
    <col min="92" max="92" width="14.28515625" customWidth="1"/>
    <col min="93" max="93" width="12.5703125" customWidth="1"/>
    <col min="94" max="105" width="0" hidden="1" customWidth="1" outlineLevel="1"/>
    <col min="106" max="106" width="9.140625" collapsed="1"/>
  </cols>
  <sheetData>
    <row r="1" spans="1:106" s="1" customFormat="1" ht="45.75" customHeight="1">
      <c r="A1" s="179" t="s">
        <v>0</v>
      </c>
      <c r="B1" s="179" t="s">
        <v>1</v>
      </c>
      <c r="C1" s="179" t="s">
        <v>2</v>
      </c>
      <c r="D1" s="179" t="s">
        <v>89</v>
      </c>
      <c r="E1" s="185" t="s">
        <v>65</v>
      </c>
      <c r="F1" s="185" t="s">
        <v>46</v>
      </c>
      <c r="G1" s="185" t="s">
        <v>3</v>
      </c>
      <c r="H1" s="185" t="s">
        <v>13</v>
      </c>
      <c r="I1" s="185" t="s">
        <v>14</v>
      </c>
      <c r="J1" s="179" t="s">
        <v>47</v>
      </c>
      <c r="K1" s="185" t="s">
        <v>62</v>
      </c>
      <c r="L1" s="188" t="s">
        <v>75</v>
      </c>
      <c r="M1" s="189"/>
      <c r="N1" s="189"/>
      <c r="O1" s="190"/>
      <c r="P1" s="179" t="s">
        <v>48</v>
      </c>
      <c r="Q1" s="179"/>
      <c r="R1" s="179"/>
      <c r="S1" s="179"/>
      <c r="T1" s="179" t="s">
        <v>49</v>
      </c>
      <c r="U1" s="179"/>
      <c r="V1" s="179"/>
      <c r="W1" s="179"/>
      <c r="X1" s="179" t="s">
        <v>50</v>
      </c>
      <c r="Y1" s="179"/>
      <c r="Z1" s="179"/>
      <c r="AA1" s="179"/>
      <c r="AB1" s="179" t="s">
        <v>51</v>
      </c>
      <c r="AC1" s="179"/>
      <c r="AD1" s="179"/>
      <c r="AE1" s="179"/>
      <c r="AF1" s="179" t="s">
        <v>52</v>
      </c>
      <c r="AG1" s="179"/>
      <c r="AH1" s="179"/>
      <c r="AI1" s="179"/>
      <c r="AJ1" s="281" t="s">
        <v>53</v>
      </c>
      <c r="AK1" s="179" t="s">
        <v>41</v>
      </c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280"/>
      <c r="BH1" s="286" t="s">
        <v>99</v>
      </c>
      <c r="BI1" s="179" t="s">
        <v>60</v>
      </c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280"/>
      <c r="CH1" s="289"/>
      <c r="CI1" s="284" t="s">
        <v>67</v>
      </c>
      <c r="CJ1" s="284"/>
      <c r="CK1" s="284"/>
      <c r="CL1" s="284"/>
      <c r="CM1" s="284"/>
      <c r="CN1" s="284"/>
      <c r="CO1" s="284"/>
      <c r="CP1" s="284" t="s">
        <v>10</v>
      </c>
      <c r="CQ1" s="284"/>
      <c r="CR1" s="284"/>
      <c r="CS1" s="284"/>
      <c r="CT1" s="284"/>
      <c r="CU1" s="284"/>
      <c r="CV1" s="284"/>
      <c r="CW1" s="179" t="s">
        <v>42</v>
      </c>
      <c r="CX1" s="179"/>
      <c r="CY1" s="284" t="s">
        <v>45</v>
      </c>
      <c r="CZ1" s="284"/>
      <c r="DA1" s="284"/>
      <c r="DB1" s="285" t="s">
        <v>61</v>
      </c>
    </row>
    <row r="2" spans="1:106" s="1" customFormat="1" ht="36.75" customHeight="1">
      <c r="A2" s="179"/>
      <c r="B2" s="179"/>
      <c r="C2" s="179"/>
      <c r="D2" s="179"/>
      <c r="E2" s="186"/>
      <c r="F2" s="186"/>
      <c r="G2" s="186"/>
      <c r="H2" s="186"/>
      <c r="I2" s="186"/>
      <c r="J2" s="179"/>
      <c r="K2" s="186"/>
      <c r="L2" s="191" t="s">
        <v>77</v>
      </c>
      <c r="M2" s="179" t="s">
        <v>16</v>
      </c>
      <c r="N2" s="179" t="s">
        <v>15</v>
      </c>
      <c r="O2" s="179" t="s">
        <v>17</v>
      </c>
      <c r="P2" s="179" t="s">
        <v>16</v>
      </c>
      <c r="Q2" s="179" t="s">
        <v>15</v>
      </c>
      <c r="R2" s="179" t="s">
        <v>18</v>
      </c>
      <c r="S2" s="179" t="s">
        <v>17</v>
      </c>
      <c r="T2" s="179" t="s">
        <v>16</v>
      </c>
      <c r="U2" s="179" t="s">
        <v>15</v>
      </c>
      <c r="V2" s="179" t="s">
        <v>18</v>
      </c>
      <c r="W2" s="179" t="s">
        <v>17</v>
      </c>
      <c r="X2" s="179" t="s">
        <v>16</v>
      </c>
      <c r="Y2" s="179" t="s">
        <v>15</v>
      </c>
      <c r="Z2" s="179" t="s">
        <v>18</v>
      </c>
      <c r="AA2" s="179" t="s">
        <v>17</v>
      </c>
      <c r="AB2" s="179" t="s">
        <v>16</v>
      </c>
      <c r="AC2" s="179" t="s">
        <v>15</v>
      </c>
      <c r="AD2" s="179" t="s">
        <v>18</v>
      </c>
      <c r="AE2" s="179" t="s">
        <v>17</v>
      </c>
      <c r="AF2" s="179" t="s">
        <v>16</v>
      </c>
      <c r="AG2" s="179" t="s">
        <v>15</v>
      </c>
      <c r="AH2" s="179" t="s">
        <v>18</v>
      </c>
      <c r="AI2" s="179" t="s">
        <v>17</v>
      </c>
      <c r="AJ2" s="282"/>
      <c r="AK2" s="179" t="s">
        <v>32</v>
      </c>
      <c r="AL2" s="179" t="s">
        <v>33</v>
      </c>
      <c r="AM2" s="179" t="s">
        <v>34</v>
      </c>
      <c r="AN2" s="179" t="s">
        <v>19</v>
      </c>
      <c r="AO2" s="185" t="s">
        <v>103</v>
      </c>
      <c r="AP2" s="179" t="s">
        <v>20</v>
      </c>
      <c r="AQ2" s="179" t="s">
        <v>83</v>
      </c>
      <c r="AR2" s="179" t="s">
        <v>22</v>
      </c>
      <c r="AS2" s="179"/>
      <c r="AT2" s="179"/>
      <c r="AU2" s="179"/>
      <c r="AV2" s="179"/>
      <c r="AW2" s="179" t="s">
        <v>23</v>
      </c>
      <c r="AX2" s="179"/>
      <c r="AY2" s="179"/>
      <c r="AZ2" s="179"/>
      <c r="BA2" s="179"/>
      <c r="BB2" s="179" t="s">
        <v>31</v>
      </c>
      <c r="BC2" s="179"/>
      <c r="BD2" s="179"/>
      <c r="BE2" s="179"/>
      <c r="BF2" s="179"/>
      <c r="BG2" s="280"/>
      <c r="BH2" s="287"/>
      <c r="BI2" s="179" t="s">
        <v>32</v>
      </c>
      <c r="BJ2" s="179" t="s">
        <v>33</v>
      </c>
      <c r="BK2" s="179" t="s">
        <v>34</v>
      </c>
      <c r="BL2" s="179" t="s">
        <v>19</v>
      </c>
      <c r="BM2" s="185" t="s">
        <v>58</v>
      </c>
      <c r="BN2" s="185" t="s">
        <v>59</v>
      </c>
      <c r="BO2" s="185" t="s">
        <v>80</v>
      </c>
      <c r="BP2" s="185" t="s">
        <v>81</v>
      </c>
      <c r="BQ2" s="179" t="s">
        <v>20</v>
      </c>
      <c r="BR2" s="179" t="s">
        <v>21</v>
      </c>
      <c r="BS2" s="179" t="s">
        <v>22</v>
      </c>
      <c r="BT2" s="179"/>
      <c r="BU2" s="179"/>
      <c r="BV2" s="179"/>
      <c r="BW2" s="179"/>
      <c r="BX2" s="279" t="s">
        <v>23</v>
      </c>
      <c r="BY2" s="279"/>
      <c r="BZ2" s="279"/>
      <c r="CA2" s="279"/>
      <c r="CB2" s="179" t="s">
        <v>31</v>
      </c>
      <c r="CC2" s="179"/>
      <c r="CD2" s="179"/>
      <c r="CE2" s="179"/>
      <c r="CF2" s="179"/>
      <c r="CG2" s="280"/>
      <c r="CH2" s="290"/>
      <c r="CI2" s="185" t="s">
        <v>68</v>
      </c>
      <c r="CJ2" s="185" t="s">
        <v>71</v>
      </c>
      <c r="CK2" s="185" t="s">
        <v>69</v>
      </c>
      <c r="CL2" s="185" t="s">
        <v>70</v>
      </c>
      <c r="CM2" s="185" t="s">
        <v>72</v>
      </c>
      <c r="CN2" s="185" t="s">
        <v>73</v>
      </c>
      <c r="CO2" s="185" t="s">
        <v>74</v>
      </c>
      <c r="CP2" s="185" t="s">
        <v>4</v>
      </c>
      <c r="CQ2" s="185" t="s">
        <v>5</v>
      </c>
      <c r="CR2" s="185" t="s">
        <v>6</v>
      </c>
      <c r="CS2" s="185" t="s">
        <v>9</v>
      </c>
      <c r="CT2" s="185" t="s">
        <v>11</v>
      </c>
      <c r="CU2" s="185" t="s">
        <v>12</v>
      </c>
      <c r="CV2" s="185">
        <v>1</v>
      </c>
      <c r="CW2" s="185" t="s">
        <v>43</v>
      </c>
      <c r="CX2" s="185" t="s">
        <v>44</v>
      </c>
      <c r="CY2" s="185" t="s">
        <v>57</v>
      </c>
      <c r="CZ2" s="185" t="s">
        <v>7</v>
      </c>
      <c r="DA2" s="185" t="s">
        <v>8</v>
      </c>
      <c r="DB2" s="285"/>
    </row>
    <row r="3" spans="1:106" s="1" customFormat="1" ht="110.25" customHeight="1">
      <c r="A3" s="179"/>
      <c r="B3" s="179"/>
      <c r="C3" s="179"/>
      <c r="D3" s="179"/>
      <c r="E3" s="187"/>
      <c r="F3" s="187"/>
      <c r="G3" s="187"/>
      <c r="H3" s="187"/>
      <c r="I3" s="187"/>
      <c r="J3" s="179"/>
      <c r="K3" s="187"/>
      <c r="L3" s="192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283"/>
      <c r="AK3" s="179"/>
      <c r="AL3" s="179"/>
      <c r="AM3" s="179"/>
      <c r="AN3" s="179"/>
      <c r="AO3" s="187"/>
      <c r="AP3" s="179"/>
      <c r="AQ3" s="179"/>
      <c r="AR3" s="12" t="s">
        <v>24</v>
      </c>
      <c r="AS3" s="12" t="s">
        <v>82</v>
      </c>
      <c r="AT3" s="12" t="s">
        <v>25</v>
      </c>
      <c r="AU3" s="12" t="s">
        <v>28</v>
      </c>
      <c r="AV3" s="12" t="s">
        <v>26</v>
      </c>
      <c r="AW3" s="12" t="s">
        <v>54</v>
      </c>
      <c r="AX3" s="12" t="s">
        <v>102</v>
      </c>
      <c r="AY3" s="12" t="s">
        <v>27</v>
      </c>
      <c r="AZ3" s="12" t="s">
        <v>29</v>
      </c>
      <c r="BA3" s="12" t="s">
        <v>30</v>
      </c>
      <c r="BB3" s="12" t="s">
        <v>35</v>
      </c>
      <c r="BC3" s="12" t="s">
        <v>36</v>
      </c>
      <c r="BD3" s="12" t="s">
        <v>37</v>
      </c>
      <c r="BE3" s="12" t="s">
        <v>38</v>
      </c>
      <c r="BF3" s="12" t="s">
        <v>39</v>
      </c>
      <c r="BG3" s="13" t="s">
        <v>40</v>
      </c>
      <c r="BH3" s="288"/>
      <c r="BI3" s="179"/>
      <c r="BJ3" s="179"/>
      <c r="BK3" s="179"/>
      <c r="BL3" s="179"/>
      <c r="BM3" s="187"/>
      <c r="BN3" s="187"/>
      <c r="BO3" s="187"/>
      <c r="BP3" s="187"/>
      <c r="BQ3" s="179"/>
      <c r="BR3" s="179"/>
      <c r="BS3" s="12" t="s">
        <v>24</v>
      </c>
      <c r="BT3" s="14" t="s">
        <v>82</v>
      </c>
      <c r="BU3" s="14" t="s">
        <v>25</v>
      </c>
      <c r="BV3" s="14" t="s">
        <v>28</v>
      </c>
      <c r="BW3" s="14" t="s">
        <v>26</v>
      </c>
      <c r="BX3" s="14" t="s">
        <v>54</v>
      </c>
      <c r="BY3" s="14" t="s">
        <v>27</v>
      </c>
      <c r="BZ3" s="14" t="s">
        <v>29</v>
      </c>
      <c r="CA3" s="14" t="s">
        <v>30</v>
      </c>
      <c r="CB3" s="14" t="s">
        <v>35</v>
      </c>
      <c r="CC3" s="14" t="s">
        <v>36</v>
      </c>
      <c r="CD3" s="14" t="s">
        <v>37</v>
      </c>
      <c r="CE3" s="14" t="s">
        <v>38</v>
      </c>
      <c r="CF3" s="12" t="s">
        <v>39</v>
      </c>
      <c r="CG3" s="13" t="s">
        <v>40</v>
      </c>
      <c r="CH3" s="291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285"/>
    </row>
    <row r="4" spans="1:106" s="1" customFormat="1" ht="75.75" customHeight="1">
      <c r="A4" s="12">
        <v>1</v>
      </c>
      <c r="B4" s="12" t="s">
        <v>84</v>
      </c>
      <c r="C4" s="2">
        <v>42348</v>
      </c>
      <c r="D4" s="12" t="s">
        <v>90</v>
      </c>
      <c r="E4" s="12" t="s">
        <v>66</v>
      </c>
      <c r="F4" s="3" t="s">
        <v>91</v>
      </c>
      <c r="G4" s="3" t="s">
        <v>92</v>
      </c>
      <c r="H4" s="18">
        <v>41892</v>
      </c>
      <c r="I4" s="3" t="s">
        <v>93</v>
      </c>
      <c r="J4" s="12" t="s">
        <v>98</v>
      </c>
      <c r="K4" s="4" t="s">
        <v>94</v>
      </c>
      <c r="L4" s="8" t="s">
        <v>76</v>
      </c>
      <c r="M4" s="6">
        <v>34846.9</v>
      </c>
      <c r="N4" s="7">
        <f>8340+7200</f>
        <v>15540</v>
      </c>
      <c r="O4" s="6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 t="s">
        <v>78</v>
      </c>
      <c r="Y4" s="9" t="s">
        <v>78</v>
      </c>
      <c r="Z4" s="9" t="s">
        <v>78</v>
      </c>
      <c r="AA4" s="9" t="s">
        <v>78</v>
      </c>
      <c r="AB4" s="9" t="s">
        <v>78</v>
      </c>
      <c r="AC4" s="9" t="s">
        <v>78</v>
      </c>
      <c r="AD4" s="9" t="s">
        <v>78</v>
      </c>
      <c r="AE4" s="9" t="s">
        <v>78</v>
      </c>
      <c r="AF4" s="9" t="s">
        <v>78</v>
      </c>
      <c r="AG4" s="9" t="s">
        <v>78</v>
      </c>
      <c r="AH4" s="9" t="s">
        <v>78</v>
      </c>
      <c r="AI4" s="9" t="s">
        <v>78</v>
      </c>
      <c r="AJ4" s="10"/>
      <c r="AK4" s="5"/>
      <c r="AL4" s="5"/>
      <c r="AM4" s="19"/>
      <c r="AN4" s="12" t="s">
        <v>105</v>
      </c>
      <c r="AO4" s="13" t="s">
        <v>100</v>
      </c>
      <c r="AP4" s="23" t="s">
        <v>104</v>
      </c>
      <c r="AQ4" s="12" t="s">
        <v>78</v>
      </c>
      <c r="AR4" s="12" t="s">
        <v>78</v>
      </c>
      <c r="AS4" s="12" t="s">
        <v>78</v>
      </c>
      <c r="AT4" s="12" t="s">
        <v>78</v>
      </c>
      <c r="AU4" s="12" t="s">
        <v>78</v>
      </c>
      <c r="AV4" s="12" t="s">
        <v>78</v>
      </c>
      <c r="AW4" s="12" t="s">
        <v>78</v>
      </c>
      <c r="AX4" s="12" t="s">
        <v>101</v>
      </c>
      <c r="AY4" s="12" t="s">
        <v>78</v>
      </c>
      <c r="AZ4" s="12" t="s">
        <v>78</v>
      </c>
      <c r="BA4" s="12" t="s">
        <v>78</v>
      </c>
      <c r="BB4" s="12" t="s">
        <v>106</v>
      </c>
      <c r="BC4" s="12">
        <v>152</v>
      </c>
      <c r="BD4" s="2">
        <v>40640</v>
      </c>
      <c r="BE4" s="12" t="s">
        <v>78</v>
      </c>
      <c r="BF4" s="5"/>
      <c r="BG4" s="12" t="s">
        <v>107</v>
      </c>
      <c r="BH4" s="11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2"/>
      <c r="CG4" s="12"/>
      <c r="CH4" s="12"/>
      <c r="CI4" s="12" t="s">
        <v>95</v>
      </c>
      <c r="CJ4" s="3" t="s">
        <v>92</v>
      </c>
      <c r="CK4" s="18">
        <v>41892</v>
      </c>
      <c r="CL4" s="3" t="s">
        <v>93</v>
      </c>
      <c r="CM4" s="12" t="s">
        <v>96</v>
      </c>
      <c r="CN4" s="12" t="s">
        <v>97</v>
      </c>
      <c r="CO4" s="4" t="s">
        <v>94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</row>
  </sheetData>
  <mergeCells count="93">
    <mergeCell ref="L1:O1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S2:S3"/>
    <mergeCell ref="T2:T3"/>
    <mergeCell ref="U2:U3"/>
    <mergeCell ref="V2:V3"/>
    <mergeCell ref="AH2:AH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P1:S1"/>
    <mergeCell ref="T1:W1"/>
    <mergeCell ref="X1:AA1"/>
    <mergeCell ref="AB1:AE1"/>
    <mergeCell ref="AF1:AI1"/>
    <mergeCell ref="CW1:CX1"/>
    <mergeCell ref="CY1:DA1"/>
    <mergeCell ref="DB1:DB3"/>
    <mergeCell ref="L2:L3"/>
    <mergeCell ref="M2:M3"/>
    <mergeCell ref="N2:N3"/>
    <mergeCell ref="O2:O3"/>
    <mergeCell ref="P2:P3"/>
    <mergeCell ref="Q2:Q3"/>
    <mergeCell ref="R2:R3"/>
    <mergeCell ref="AK1:BG1"/>
    <mergeCell ref="BH1:BH3"/>
    <mergeCell ref="BI1:CG1"/>
    <mergeCell ref="CH1:CH3"/>
    <mergeCell ref="CI1:CO1"/>
    <mergeCell ref="CP1:CV1"/>
    <mergeCell ref="AI2:AI3"/>
    <mergeCell ref="AK2:AK3"/>
    <mergeCell ref="AL2:AL3"/>
    <mergeCell ref="AJ1:AJ3"/>
    <mergeCell ref="AM2:AM3"/>
    <mergeCell ref="AN2:AN3"/>
    <mergeCell ref="BP2:BP3"/>
    <mergeCell ref="AQ2:AQ3"/>
    <mergeCell ref="AR2:AV2"/>
    <mergeCell ref="AW2:BA2"/>
    <mergeCell ref="BB2:BG2"/>
    <mergeCell ref="BI2:BI3"/>
    <mergeCell ref="BJ2:BJ3"/>
    <mergeCell ref="BK2:BK3"/>
    <mergeCell ref="BL2:BL3"/>
    <mergeCell ref="BM2:BM3"/>
    <mergeCell ref="BN2:BN3"/>
    <mergeCell ref="BO2:BO3"/>
    <mergeCell ref="AO2:AO3"/>
    <mergeCell ref="AP2:AP3"/>
    <mergeCell ref="CO2:CO3"/>
    <mergeCell ref="BQ2:BQ3"/>
    <mergeCell ref="BR2:BR3"/>
    <mergeCell ref="BS2:BW2"/>
    <mergeCell ref="BX2:CA2"/>
    <mergeCell ref="CB2:CG2"/>
    <mergeCell ref="CI2:CI3"/>
    <mergeCell ref="CJ2:CJ3"/>
    <mergeCell ref="CK2:CK3"/>
    <mergeCell ref="CL2:CL3"/>
    <mergeCell ref="CM2:CM3"/>
    <mergeCell ref="CN2:CN3"/>
    <mergeCell ref="DA2:DA3"/>
    <mergeCell ref="CP2:CP3"/>
    <mergeCell ref="CQ2:CQ3"/>
    <mergeCell ref="CR2:CR3"/>
    <mergeCell ref="CS2:CS3"/>
    <mergeCell ref="CT2:CT3"/>
    <mergeCell ref="CU2:CU3"/>
    <mergeCell ref="CV2:CV3"/>
    <mergeCell ref="CW2:CW3"/>
    <mergeCell ref="CX2:CX3"/>
    <mergeCell ref="CY2:CY3"/>
    <mergeCell ref="CZ2:CZ3"/>
  </mergeCells>
  <hyperlinks>
    <hyperlink ref="CO4" r:id="rId1"/>
    <hyperlink ref="K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АПК</vt:lpstr>
      <vt:lpstr>Эконом</vt:lpstr>
      <vt:lpstr>Пром</vt:lpstr>
      <vt:lpstr>ЖКХ</vt:lpstr>
      <vt:lpstr>Занятость</vt:lpstr>
      <vt:lpstr>АПК!Область_печати</vt:lpstr>
      <vt:lpstr>Пром!Область_печати</vt:lpstr>
      <vt:lpstr>Эконом!Область_печати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belichenko</dc:creator>
  <cp:lastModifiedBy>kryglova</cp:lastModifiedBy>
  <cp:lastPrinted>2016-04-05T13:20:46Z</cp:lastPrinted>
  <dcterms:created xsi:type="dcterms:W3CDTF">2015-12-07T08:52:37Z</dcterms:created>
  <dcterms:modified xsi:type="dcterms:W3CDTF">2016-04-29T13:58:41Z</dcterms:modified>
</cp:coreProperties>
</file>