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955" tabRatio="359" activeTab="0"/>
  </bookViews>
  <sheets>
    <sheet name="Калькулятор" sheetId="1" r:id="rId1"/>
    <sheet name="Правила расчета" sheetId="2" r:id="rId2"/>
    <sheet name="Лист3" sheetId="3" state="hidden" r:id="rId3"/>
  </sheets>
  <definedNames>
    <definedName name="day365">'Лист3'!$E$40</definedName>
    <definedName name="day366">'Лист3'!$E$41</definedName>
    <definedName name="endday">'Лист3'!$B$2</definedName>
    <definedName name="nomin">'Калькулятор'!$H$11</definedName>
    <definedName name="srok">'Калькулятор'!$H$7</definedName>
    <definedName name="startday">'Калькулятор'!$H$5</definedName>
    <definedName name="Term">'Лист3'!$C$40</definedName>
  </definedNames>
  <calcPr fullCalcOnLoad="1"/>
</workbook>
</file>

<file path=xl/sharedStrings.xml><?xml version="1.0" encoding="utf-8"?>
<sst xmlns="http://schemas.openxmlformats.org/spreadsheetml/2006/main" count="24" uniqueCount="24">
  <si>
    <t>ставка дохода, в %</t>
  </si>
  <si>
    <t>срок размещения, в днях</t>
  </si>
  <si>
    <t>дата составления векселя</t>
  </si>
  <si>
    <t>* в валюте номинала векселя</t>
  </si>
  <si>
    <t>номинал/ цена реализации векселя*</t>
  </si>
  <si>
    <t>Расчет цены реализации векселя*</t>
  </si>
  <si>
    <t>Расчет номинала векселя*</t>
  </si>
  <si>
    <t xml:space="preserve">КАЛЬКУЛЯТОР ДЛЯ РАСЧЕТА ЦЕНЫ РЕАЛИЗИЦИИ ИЛИ НОМИНАЛА ДИСКОНТНОГО ДОХОДНОГО ВЕКСЕЛЯ </t>
  </si>
  <si>
    <t>сроком платежа "на определенный день"  или "по предъявлении, но не ранее определенной даты"</t>
  </si>
  <si>
    <t>проверка</t>
  </si>
  <si>
    <t>Все поля, которые необходимо заполнить для проведния расчета, выделены желтым  цветом</t>
  </si>
  <si>
    <t>Например:</t>
  </si>
  <si>
    <t>или</t>
  </si>
  <si>
    <r>
      <rPr>
        <b/>
        <sz val="12"/>
        <color indexed="8"/>
        <rFont val="Times New Roman"/>
        <family val="1"/>
      </rPr>
      <t xml:space="preserve">Срок размещения </t>
    </r>
    <r>
      <rPr>
        <sz val="12"/>
        <color indexed="8"/>
        <rFont val="Times New Roman"/>
        <family val="1"/>
      </rPr>
      <t xml:space="preserve"> - количество календарных дней  с даты  составления векселя (не включая) по дату наступления срока платежа (включительно).   </t>
    </r>
  </si>
  <si>
    <r>
      <rPr>
        <b/>
        <sz val="12"/>
        <color indexed="8"/>
        <rFont val="Times New Roman"/>
        <family val="1"/>
      </rPr>
      <t>Номинал/цена реализации</t>
    </r>
    <r>
      <rPr>
        <sz val="12"/>
        <color indexed="8"/>
        <rFont val="Times New Roman"/>
        <family val="1"/>
      </rPr>
      <t xml:space="preserve"> - один из ценновых параметров  векселя, исходя из которого рассчитывается другой параметр. </t>
    </r>
  </si>
  <si>
    <t>Вам необходимо  через 120 дней произвести с контрагентом расчеты с использованием векселя Банка на сумму 1 000 0000 рублей (номинал).</t>
  </si>
  <si>
    <t>Для расчета цены реализации/номинала векселя Банка Вам необходимо:</t>
  </si>
  <si>
    <t xml:space="preserve">В таблице процентных ставок, размещенных на сайте Банка, определить на текущую дату  процентную ставку исходя из суммы  и срока;    </t>
  </si>
  <si>
    <t>В Калькуляторе заполнить все поля, отмеченные желтым цветом</t>
  </si>
  <si>
    <t xml:space="preserve">Для приобретения векселя Банка на рассчитанных условиях, Вам необходимо обратиться в Банк для заключения договора выдачи векселя Банка </t>
  </si>
  <si>
    <r>
      <t xml:space="preserve">Правила проведения расчета цены реализации и номинала 
простого дисконтного (доходного) векселя ПАО Сбербанк 
</t>
    </r>
    <r>
      <rPr>
        <b/>
        <sz val="12"/>
        <color indexed="8"/>
        <rFont val="Times New Roman"/>
        <family val="1"/>
      </rPr>
      <t xml:space="preserve">сроком платежа </t>
    </r>
    <r>
      <rPr>
        <b/>
        <i/>
        <sz val="12"/>
        <color indexed="8"/>
        <rFont val="Times New Roman"/>
        <family val="1"/>
      </rPr>
      <t xml:space="preserve"> "на определенный день" или "по предъявлении, но не ранее определенной даты"</t>
    </r>
  </si>
  <si>
    <r>
      <rPr>
        <b/>
        <sz val="12"/>
        <color indexed="8"/>
        <rFont val="Times New Roman"/>
        <family val="1"/>
      </rPr>
      <t xml:space="preserve">Дата составления </t>
    </r>
    <r>
      <rPr>
        <sz val="12"/>
        <color indexed="8"/>
        <rFont val="Times New Roman"/>
        <family val="1"/>
      </rPr>
      <t xml:space="preserve"> - предполагаемая Вами дата поступления на счет Банка денежных средств для приобретения  ценной бумаги (дата, на которую установлена применяемая в расчете процентная ставка,  - текущая дата).  </t>
    </r>
  </si>
  <si>
    <r>
      <rPr>
        <b/>
        <sz val="12"/>
        <color indexed="8"/>
        <rFont val="Times New Roman"/>
        <family val="1"/>
      </rPr>
      <t>Ставка дохода</t>
    </r>
    <r>
      <rPr>
        <sz val="12"/>
        <color indexed="8"/>
        <rFont val="Times New Roman"/>
        <family val="1"/>
      </rPr>
      <t xml:space="preserve"> - процентная ставка, определяемая исходя  из срока размещения  и цены реализации векселя (по суммам до 100 млн.рублей, 10 млн.долларов США). Процентные ставки (устанавливаются ежедневно) размещены на сайте Банка в сети Интернет: 
- </t>
    </r>
    <r>
      <rPr>
        <i/>
        <sz val="12"/>
        <color indexed="8"/>
        <rFont val="Times New Roman"/>
        <family val="1"/>
      </rPr>
      <t>"Корпоративным клиентам/Размещение средств/Векселя/Процентные ставки" 
- "Малому бизнесу и ИП/Сервисы и услуги/Депозиты и векселя/Вексель/Процентные ставки"</t>
    </r>
  </si>
  <si>
    <t xml:space="preserve">У Вас есть желание разместить  в вексель Банка  сроком платежа "на определенный день"денежные средства в размере  1 000 000 рублей (цена реализации ) на срок 120 дней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</si>
</sst>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0" fontId="0" fillId="33" borderId="10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174" fontId="1" fillId="33" borderId="10" xfId="5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8" fillId="34" borderId="19" xfId="58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5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35" borderId="19" xfId="0" applyFont="1" applyFill="1" applyBorder="1" applyAlignment="1">
      <alignment/>
    </xf>
    <xf numFmtId="0" fontId="0" fillId="0" borderId="21" xfId="0" applyBorder="1" applyAlignment="1">
      <alignment/>
    </xf>
    <xf numFmtId="0" fontId="4" fillId="36" borderId="19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4" fillId="3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50" fillId="38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7"/>
  <sheetViews>
    <sheetView tabSelected="1" zoomScalePageLayoutView="0" workbookViewId="0" topLeftCell="B1">
      <selection activeCell="H19" sqref="H19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6.00390625" style="0" customWidth="1"/>
    <col min="4" max="4" width="9.57421875" style="0" customWidth="1"/>
    <col min="5" max="5" width="16.28125" style="0" customWidth="1"/>
    <col min="6" max="6" width="6.421875" style="0" customWidth="1"/>
    <col min="7" max="7" width="19.7109375" style="0" customWidth="1"/>
    <col min="8" max="8" width="19.421875" style="0" customWidth="1"/>
    <col min="9" max="9" width="11.8515625" style="0" customWidth="1"/>
    <col min="10" max="10" width="24.28125" style="0" customWidth="1"/>
    <col min="13" max="13" width="8.421875" style="0" customWidth="1"/>
  </cols>
  <sheetData>
    <row r="2" spans="2:14" ht="18.75">
      <c r="B2" s="8" t="s">
        <v>7</v>
      </c>
      <c r="C2" s="7"/>
      <c r="D2" s="7"/>
      <c r="E2" s="7"/>
      <c r="F2" s="7"/>
      <c r="G2" s="7"/>
      <c r="H2" s="7"/>
      <c r="I2" s="7"/>
      <c r="J2" s="7"/>
      <c r="K2" s="7"/>
      <c r="L2" s="7"/>
      <c r="N2" s="4"/>
    </row>
    <row r="3" spans="2:14" ht="18.75">
      <c r="B3" s="8"/>
      <c r="C3" s="7"/>
      <c r="D3" s="7"/>
      <c r="E3" s="13" t="s">
        <v>8</v>
      </c>
      <c r="F3" s="7"/>
      <c r="H3" s="7"/>
      <c r="I3" s="7"/>
      <c r="J3" s="7"/>
      <c r="K3" s="7"/>
      <c r="L3" s="7"/>
      <c r="N3" s="4"/>
    </row>
    <row r="4" ht="15.75" thickBot="1"/>
    <row r="5" spans="6:8" ht="15.75" thickBot="1">
      <c r="F5" s="27" t="s">
        <v>2</v>
      </c>
      <c r="G5" s="28"/>
      <c r="H5" s="11">
        <v>44136</v>
      </c>
    </row>
    <row r="6" ht="15.75" thickBot="1">
      <c r="H6" s="6"/>
    </row>
    <row r="7" spans="6:8" ht="15.75" thickBot="1">
      <c r="F7" s="29" t="s">
        <v>1</v>
      </c>
      <c r="G7" s="28"/>
      <c r="H7" s="10">
        <v>120</v>
      </c>
    </row>
    <row r="8" ht="15.75" thickBot="1">
      <c r="H8" s="6"/>
    </row>
    <row r="9" spans="6:15" ht="15.75" thickBot="1">
      <c r="F9" s="29" t="s">
        <v>0</v>
      </c>
      <c r="G9" s="30"/>
      <c r="H9" s="9">
        <v>0.0165</v>
      </c>
      <c r="N9" s="4"/>
      <c r="O9" s="4"/>
    </row>
    <row r="10" spans="8:15" ht="15.75" thickBot="1">
      <c r="H10" s="6"/>
      <c r="O10" s="4"/>
    </row>
    <row r="11" spans="6:15" ht="30.75" customHeight="1" thickBot="1">
      <c r="F11" s="37" t="s">
        <v>4</v>
      </c>
      <c r="G11" s="38"/>
      <c r="H11" s="12">
        <v>1000000</v>
      </c>
      <c r="O11" s="4"/>
    </row>
    <row r="12" spans="8:15" ht="15">
      <c r="H12" s="6"/>
      <c r="O12" s="4"/>
    </row>
    <row r="13" ht="15.75" thickBot="1"/>
    <row r="14" spans="4:10" ht="19.5" thickBot="1">
      <c r="D14" s="31" t="s">
        <v>5</v>
      </c>
      <c r="E14" s="32"/>
      <c r="F14" s="32"/>
      <c r="G14" s="33"/>
      <c r="H14" s="34" t="s">
        <v>6</v>
      </c>
      <c r="I14" s="35"/>
      <c r="J14" s="36"/>
    </row>
    <row r="15" spans="4:10" ht="27.75" customHeight="1" thickBot="1">
      <c r="D15" s="24">
        <f>IF(Term=0,nomin/(1+(day365/365+day366/366)*H9),nomin/(1+(day366/366+day365/365)*H9))</f>
        <v>994611.9416419877</v>
      </c>
      <c r="E15" s="25"/>
      <c r="F15" s="25"/>
      <c r="G15" s="26"/>
      <c r="H15" s="24">
        <f>IF(Term=0,nomin+(nomin*day365*H9/365)+(nomin*day366*H9/366),nomin+(nomin*day366*H9/366)+(nomin*day365*H9/365))</f>
        <v>1005417.2467999102</v>
      </c>
      <c r="I15" s="25"/>
      <c r="J15" s="26"/>
    </row>
    <row r="17" ht="15">
      <c r="D17" s="2" t="s">
        <v>3</v>
      </c>
    </row>
    <row r="23" ht="14.25" customHeight="1">
      <c r="C23" s="3"/>
    </row>
    <row r="27" ht="15">
      <c r="C27" s="1"/>
    </row>
  </sheetData>
  <sheetProtection/>
  <mergeCells count="8">
    <mergeCell ref="D15:G15"/>
    <mergeCell ref="H15:J15"/>
    <mergeCell ref="F5:G5"/>
    <mergeCell ref="F7:G7"/>
    <mergeCell ref="F9:G9"/>
    <mergeCell ref="D14:G14"/>
    <mergeCell ref="H14:J14"/>
    <mergeCell ref="F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24"/>
  <sheetViews>
    <sheetView zoomScalePageLayoutView="0" workbookViewId="0" topLeftCell="A1">
      <selection activeCell="D10" sqref="D10:M10"/>
    </sheetView>
  </sheetViews>
  <sheetFormatPr defaultColWidth="9.140625" defaultRowHeight="15"/>
  <cols>
    <col min="13" max="13" width="12.8515625" style="0" customWidth="1"/>
  </cols>
  <sheetData>
    <row r="3" spans="3:14" ht="59.25" customHeight="1" thickBot="1">
      <c r="C3" s="43" t="s">
        <v>20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3:14" ht="15"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3:14" ht="34.5" customHeight="1">
      <c r="C5" s="19"/>
      <c r="D5" s="44" t="s">
        <v>10</v>
      </c>
      <c r="E5" s="44"/>
      <c r="F5" s="44"/>
      <c r="G5" s="44"/>
      <c r="H5" s="44"/>
      <c r="I5" s="44"/>
      <c r="J5" s="44"/>
      <c r="K5" s="44"/>
      <c r="L5" s="44"/>
      <c r="M5" s="44"/>
      <c r="N5" s="20"/>
    </row>
    <row r="6" spans="3:14" ht="15.75"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20"/>
    </row>
    <row r="7" spans="3:14" ht="48" customHeight="1">
      <c r="C7" s="19"/>
      <c r="D7" s="45" t="s">
        <v>21</v>
      </c>
      <c r="E7" s="39"/>
      <c r="F7" s="39"/>
      <c r="G7" s="39"/>
      <c r="H7" s="39"/>
      <c r="I7" s="39"/>
      <c r="J7" s="39"/>
      <c r="K7" s="39"/>
      <c r="L7" s="39"/>
      <c r="M7" s="39"/>
      <c r="N7" s="20"/>
    </row>
    <row r="8" spans="3:14" ht="15.75"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20"/>
    </row>
    <row r="9" spans="3:14" ht="34.5" customHeight="1">
      <c r="C9" s="19"/>
      <c r="D9" s="39" t="s">
        <v>13</v>
      </c>
      <c r="E9" s="39"/>
      <c r="F9" s="39"/>
      <c r="G9" s="39"/>
      <c r="H9" s="39"/>
      <c r="I9" s="39"/>
      <c r="J9" s="39"/>
      <c r="K9" s="39"/>
      <c r="L9" s="39"/>
      <c r="M9" s="39"/>
      <c r="N9" s="20"/>
    </row>
    <row r="10" spans="3:14" ht="83.25" customHeight="1">
      <c r="C10" s="19"/>
      <c r="D10" s="45" t="s">
        <v>22</v>
      </c>
      <c r="E10" s="39"/>
      <c r="F10" s="39"/>
      <c r="G10" s="39"/>
      <c r="H10" s="39"/>
      <c r="I10" s="39"/>
      <c r="J10" s="39"/>
      <c r="K10" s="39"/>
      <c r="L10" s="39"/>
      <c r="M10" s="39"/>
      <c r="N10" s="20"/>
    </row>
    <row r="11" spans="3:14" ht="15.75">
      <c r="C11" s="1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0"/>
    </row>
    <row r="12" spans="3:14" ht="38.25" customHeight="1">
      <c r="C12" s="19"/>
      <c r="D12" s="39" t="s">
        <v>14</v>
      </c>
      <c r="E12" s="39"/>
      <c r="F12" s="39"/>
      <c r="G12" s="39"/>
      <c r="H12" s="39"/>
      <c r="I12" s="39"/>
      <c r="J12" s="39"/>
      <c r="K12" s="39"/>
      <c r="L12" s="39"/>
      <c r="M12" s="39"/>
      <c r="N12" s="20"/>
    </row>
    <row r="13" spans="3:14" ht="15.75">
      <c r="C13" s="1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0"/>
    </row>
    <row r="14" spans="3:14" ht="15.75">
      <c r="C14" s="19"/>
      <c r="D14" s="41" t="s">
        <v>11</v>
      </c>
      <c r="E14" s="41"/>
      <c r="F14" s="41"/>
      <c r="G14" s="41"/>
      <c r="H14" s="41"/>
      <c r="I14" s="41"/>
      <c r="J14" s="41"/>
      <c r="K14" s="41"/>
      <c r="L14" s="41"/>
      <c r="M14" s="41"/>
      <c r="N14" s="20"/>
    </row>
    <row r="15" spans="3:14" ht="39.75" customHeight="1">
      <c r="C15" s="19"/>
      <c r="D15" s="39" t="s">
        <v>23</v>
      </c>
      <c r="E15" s="39"/>
      <c r="F15" s="39"/>
      <c r="G15" s="39"/>
      <c r="H15" s="39"/>
      <c r="I15" s="39"/>
      <c r="J15" s="39"/>
      <c r="K15" s="39"/>
      <c r="L15" s="39"/>
      <c r="M15" s="39"/>
      <c r="N15" s="20"/>
    </row>
    <row r="16" spans="3:14" ht="15.75">
      <c r="C16" s="19"/>
      <c r="D16" s="42" t="s">
        <v>12</v>
      </c>
      <c r="E16" s="42"/>
      <c r="F16" s="42"/>
      <c r="G16" s="42"/>
      <c r="H16" s="42"/>
      <c r="I16" s="42"/>
      <c r="J16" s="42"/>
      <c r="K16" s="42"/>
      <c r="L16" s="42"/>
      <c r="M16" s="42"/>
      <c r="N16" s="20"/>
    </row>
    <row r="17" spans="3:14" ht="31.5" customHeight="1">
      <c r="C17" s="19"/>
      <c r="D17" s="39" t="s">
        <v>15</v>
      </c>
      <c r="E17" s="39"/>
      <c r="F17" s="39"/>
      <c r="G17" s="39"/>
      <c r="H17" s="39"/>
      <c r="I17" s="39"/>
      <c r="J17" s="39"/>
      <c r="K17" s="39"/>
      <c r="L17" s="39"/>
      <c r="M17" s="39"/>
      <c r="N17" s="20"/>
    </row>
    <row r="18" spans="3:14" ht="15.75">
      <c r="C18" s="1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0"/>
    </row>
    <row r="19" spans="3:14" ht="15.75">
      <c r="C19" s="19"/>
      <c r="D19" s="42" t="s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20"/>
    </row>
    <row r="20" spans="3:14" ht="32.25" customHeight="1">
      <c r="C20" s="19"/>
      <c r="D20" s="39" t="s">
        <v>17</v>
      </c>
      <c r="E20" s="39"/>
      <c r="F20" s="39"/>
      <c r="G20" s="39"/>
      <c r="H20" s="39"/>
      <c r="I20" s="39"/>
      <c r="J20" s="39"/>
      <c r="K20" s="39"/>
      <c r="L20" s="39"/>
      <c r="M20" s="39"/>
      <c r="N20" s="20"/>
    </row>
    <row r="21" spans="3:14" ht="30" customHeight="1">
      <c r="C21" s="19"/>
      <c r="D21" s="39" t="s">
        <v>18</v>
      </c>
      <c r="E21" s="39"/>
      <c r="F21" s="39"/>
      <c r="G21" s="39"/>
      <c r="H21" s="39"/>
      <c r="I21" s="39"/>
      <c r="J21" s="39"/>
      <c r="K21" s="39"/>
      <c r="L21" s="39"/>
      <c r="M21" s="39"/>
      <c r="N21" s="20"/>
    </row>
    <row r="22" spans="3:14" ht="11.25" customHeight="1">
      <c r="C22" s="1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20"/>
    </row>
    <row r="23" spans="3:14" ht="39" customHeight="1">
      <c r="C23" s="19"/>
      <c r="D23" s="40" t="s">
        <v>19</v>
      </c>
      <c r="E23" s="40"/>
      <c r="F23" s="40"/>
      <c r="G23" s="40"/>
      <c r="H23" s="40"/>
      <c r="I23" s="40"/>
      <c r="J23" s="40"/>
      <c r="K23" s="40"/>
      <c r="L23" s="40"/>
      <c r="M23" s="40"/>
      <c r="N23" s="20"/>
    </row>
    <row r="24" spans="3:14" ht="15.75" thickBot="1"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</sheetData>
  <sheetProtection password="CC7B" sheet="1"/>
  <mergeCells count="15">
    <mergeCell ref="C3:N3"/>
    <mergeCell ref="D5:M5"/>
    <mergeCell ref="D7:M7"/>
    <mergeCell ref="D9:M9"/>
    <mergeCell ref="D10:M10"/>
    <mergeCell ref="D12:M12"/>
    <mergeCell ref="D21:M21"/>
    <mergeCell ref="D22:M22"/>
    <mergeCell ref="D23:M23"/>
    <mergeCell ref="D15:M15"/>
    <mergeCell ref="D14:M14"/>
    <mergeCell ref="D16:M16"/>
    <mergeCell ref="D17:M17"/>
    <mergeCell ref="D19:M19"/>
    <mergeCell ref="D20:M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D45" sqref="D45"/>
    </sheetView>
  </sheetViews>
  <sheetFormatPr defaultColWidth="9.140625" defaultRowHeight="15"/>
  <cols>
    <col min="2" max="2" width="10.28125" style="0" customWidth="1"/>
  </cols>
  <sheetData>
    <row r="2" ht="15">
      <c r="B2" s="4">
        <f>Калькулятор!H5+Калькулятор!H7</f>
        <v>44256</v>
      </c>
    </row>
    <row r="3" spans="1:5" ht="15">
      <c r="A3">
        <v>2011</v>
      </c>
      <c r="B3">
        <f>IF((DATE(2011,12,31)-Калькулятор!H5)&gt;Калькулятор!H7,Калькулятор!H7,IF((DATE(2011,12,31)-Калькулятор!H5)&lt;=0,0,(DATE(2011,12,31)-Калькулятор!H5)))</f>
        <v>0</v>
      </c>
      <c r="C3">
        <v>0</v>
      </c>
      <c r="E3">
        <f aca="true" t="shared" si="0" ref="E3:E37">IF(OR(DATE(A3,12,31)&lt;startday,DATE(A3,1,1)&gt;endday),0,IF(startday&gt;DATE(A3,1,1),IF(endday&lt;=DATE(A3,12,31),endday-startday,DATE(A3,12,31)-startday),IF(endday&lt;=DATE(A3,12,31),endday-DATE(A3,1,1)+1,IF(MOD(A3,4)=0,366,365))))</f>
        <v>0</v>
      </c>
    </row>
    <row r="4" spans="1:5" ht="15">
      <c r="A4">
        <v>2012</v>
      </c>
      <c r="B4" s="5">
        <f>IF(DATE(2012,12,31)-DATE(2012,1,1)+1&gt;(Калькулятор!H7-B3),Калькулятор!H7-B3,DATE(2012,12,31)-DATE(2012,1,1)+1)</f>
        <v>120</v>
      </c>
      <c r="C4">
        <v>1</v>
      </c>
      <c r="E4">
        <f t="shared" si="0"/>
        <v>0</v>
      </c>
    </row>
    <row r="5" spans="1:5" ht="15">
      <c r="A5">
        <v>2013</v>
      </c>
      <c r="B5" s="5">
        <f>IF(DATE(2013,12,31)-DATE(2013,1,1)+1&gt;(Калькулятор!H7-B3-B4),Калькулятор!H7-B3-B4,DATE(2013,12,31)-DATE(2013,1,1)+1)</f>
        <v>0</v>
      </c>
      <c r="C5">
        <v>0</v>
      </c>
      <c r="E5">
        <f t="shared" si="0"/>
        <v>0</v>
      </c>
    </row>
    <row r="6" spans="1:5" ht="15">
      <c r="A6">
        <v>2014</v>
      </c>
      <c r="B6" s="5">
        <f>IF(DATE(2014,12,31)-DATE(2014,1,1)+1&gt;(Калькулятор!H7-B3-B4-B5),Калькулятор!H7-B3-B4-B5,DATE(2014,12,31)-DATE(2014,1,1)+1)</f>
        <v>0</v>
      </c>
      <c r="C6">
        <v>0</v>
      </c>
      <c r="E6">
        <f t="shared" si="0"/>
        <v>0</v>
      </c>
    </row>
    <row r="7" spans="1:5" ht="15">
      <c r="A7">
        <v>2015</v>
      </c>
      <c r="B7">
        <f>IF(DATE(2015,12,31)-DATE(2015,1,1)+1&gt;(Калькулятор!H7-B3-B4-B5-B6),Калькулятор!H7-B3-B4-B5-B6,DATE(2015,12,31)-DATE(2015,1,1)+1)</f>
        <v>0</v>
      </c>
      <c r="C7">
        <v>0</v>
      </c>
      <c r="E7">
        <f t="shared" si="0"/>
        <v>0</v>
      </c>
    </row>
    <row r="8" spans="1:5" ht="15">
      <c r="A8">
        <v>2016</v>
      </c>
      <c r="B8">
        <f>IF(DATE(2016,12,31)-DATE(2016,1,1)+1&gt;(Калькулятор!H7-B3-B4-B5-B6-B7),Калькулятор!H7-B3-B4-B5-B6-B7,DATE(2016,12,31)-DATE(2016,1,1)+1)</f>
        <v>0</v>
      </c>
      <c r="C8">
        <v>1</v>
      </c>
      <c r="E8">
        <f t="shared" si="0"/>
        <v>0</v>
      </c>
    </row>
    <row r="9" spans="1:5" ht="15">
      <c r="A9">
        <v>2017</v>
      </c>
      <c r="B9">
        <f>IF(DATE(2017,12,31)-DATE(2017,1,1)+1&gt;(Калькулятор!H7-B3-B4-B5-B6-B7-B8),Калькулятор!H7-B3-B4-B5-B6-B7-B8,DATE(2017,12,31)-DATE(2017,1,1)+1)</f>
        <v>0</v>
      </c>
      <c r="C9">
        <v>0</v>
      </c>
      <c r="E9">
        <f t="shared" si="0"/>
        <v>0</v>
      </c>
    </row>
    <row r="10" spans="1:5" ht="15">
      <c r="A10">
        <v>2018</v>
      </c>
      <c r="B10">
        <f>IF(DATE(2018,12,31)-DATE(2018,1,1)+1&gt;(Калькулятор!H7-B3-B4-B5-B6-B7-B8-B9),Калькулятор!H7-B3-B4-B5-B6-B7-B8-B9,DATE(2018,12,31)-DATE(2018,1,1)+1)</f>
        <v>0</v>
      </c>
      <c r="C10">
        <v>0</v>
      </c>
      <c r="E10">
        <f t="shared" si="0"/>
        <v>0</v>
      </c>
    </row>
    <row r="11" spans="1:5" ht="15">
      <c r="A11">
        <v>2019</v>
      </c>
      <c r="B11">
        <v>0</v>
      </c>
      <c r="C11">
        <v>0</v>
      </c>
      <c r="E11">
        <f t="shared" si="0"/>
        <v>0</v>
      </c>
    </row>
    <row r="12" spans="1:5" ht="15">
      <c r="A12">
        <v>2020</v>
      </c>
      <c r="B12">
        <v>0</v>
      </c>
      <c r="C12">
        <v>1</v>
      </c>
      <c r="E12">
        <f t="shared" si="0"/>
        <v>60</v>
      </c>
    </row>
    <row r="13" spans="1:5" ht="15">
      <c r="A13">
        <v>2021</v>
      </c>
      <c r="B13">
        <v>0</v>
      </c>
      <c r="C13">
        <v>0</v>
      </c>
      <c r="E13">
        <f t="shared" si="0"/>
        <v>60</v>
      </c>
    </row>
    <row r="14" spans="1:5" ht="15">
      <c r="A14">
        <v>2022</v>
      </c>
      <c r="B14">
        <v>0</v>
      </c>
      <c r="C14">
        <v>0</v>
      </c>
      <c r="E14">
        <f t="shared" si="0"/>
        <v>0</v>
      </c>
    </row>
    <row r="15" spans="1:5" ht="15">
      <c r="A15">
        <v>2023</v>
      </c>
      <c r="B15">
        <v>0</v>
      </c>
      <c r="C15">
        <v>0</v>
      </c>
      <c r="E15">
        <f t="shared" si="0"/>
        <v>0</v>
      </c>
    </row>
    <row r="16" spans="1:5" ht="15">
      <c r="A16">
        <v>2024</v>
      </c>
      <c r="B16">
        <v>0</v>
      </c>
      <c r="C16">
        <v>1</v>
      </c>
      <c r="E16">
        <f t="shared" si="0"/>
        <v>0</v>
      </c>
    </row>
    <row r="17" spans="1:5" ht="15">
      <c r="A17">
        <v>2025</v>
      </c>
      <c r="B17">
        <v>0</v>
      </c>
      <c r="C17">
        <v>0</v>
      </c>
      <c r="E17">
        <f t="shared" si="0"/>
        <v>0</v>
      </c>
    </row>
    <row r="18" spans="1:5" ht="15">
      <c r="A18">
        <v>2026</v>
      </c>
      <c r="B18">
        <v>0</v>
      </c>
      <c r="C18">
        <v>0</v>
      </c>
      <c r="E18">
        <f t="shared" si="0"/>
        <v>0</v>
      </c>
    </row>
    <row r="19" spans="1:5" ht="15">
      <c r="A19">
        <v>2027</v>
      </c>
      <c r="B19">
        <v>0</v>
      </c>
      <c r="C19">
        <v>0</v>
      </c>
      <c r="E19">
        <f t="shared" si="0"/>
        <v>0</v>
      </c>
    </row>
    <row r="20" spans="1:5" ht="15">
      <c r="A20">
        <v>2028</v>
      </c>
      <c r="B20">
        <v>0</v>
      </c>
      <c r="C20">
        <v>1</v>
      </c>
      <c r="E20">
        <f t="shared" si="0"/>
        <v>0</v>
      </c>
    </row>
    <row r="21" spans="1:5" ht="15">
      <c r="A21">
        <v>2029</v>
      </c>
      <c r="B21">
        <v>0</v>
      </c>
      <c r="C21">
        <v>0</v>
      </c>
      <c r="E21">
        <f t="shared" si="0"/>
        <v>0</v>
      </c>
    </row>
    <row r="22" spans="1:5" ht="15">
      <c r="A22">
        <v>2030</v>
      </c>
      <c r="B22">
        <v>0</v>
      </c>
      <c r="C22">
        <v>0</v>
      </c>
      <c r="E22">
        <f t="shared" si="0"/>
        <v>0</v>
      </c>
    </row>
    <row r="23" spans="1:5" ht="15">
      <c r="A23">
        <v>2031</v>
      </c>
      <c r="B23">
        <v>0</v>
      </c>
      <c r="C23">
        <v>0</v>
      </c>
      <c r="E23">
        <f t="shared" si="0"/>
        <v>0</v>
      </c>
    </row>
    <row r="24" spans="1:5" ht="15">
      <c r="A24">
        <v>2032</v>
      </c>
      <c r="B24">
        <v>0</v>
      </c>
      <c r="C24">
        <v>1</v>
      </c>
      <c r="E24">
        <f t="shared" si="0"/>
        <v>0</v>
      </c>
    </row>
    <row r="25" spans="1:5" ht="15">
      <c r="A25">
        <v>2033</v>
      </c>
      <c r="B25">
        <v>0</v>
      </c>
      <c r="C25">
        <v>0</v>
      </c>
      <c r="E25">
        <f t="shared" si="0"/>
        <v>0</v>
      </c>
    </row>
    <row r="26" spans="1:5" ht="15">
      <c r="A26">
        <v>2034</v>
      </c>
      <c r="B26">
        <v>0</v>
      </c>
      <c r="C26">
        <v>0</v>
      </c>
      <c r="E26">
        <f t="shared" si="0"/>
        <v>0</v>
      </c>
    </row>
    <row r="27" spans="1:5" ht="15">
      <c r="A27">
        <v>2035</v>
      </c>
      <c r="B27">
        <v>0</v>
      </c>
      <c r="C27">
        <v>0</v>
      </c>
      <c r="E27">
        <f t="shared" si="0"/>
        <v>0</v>
      </c>
    </row>
    <row r="28" spans="1:5" ht="15">
      <c r="A28">
        <v>2036</v>
      </c>
      <c r="B28">
        <v>0</v>
      </c>
      <c r="C28">
        <v>1</v>
      </c>
      <c r="E28">
        <f t="shared" si="0"/>
        <v>0</v>
      </c>
    </row>
    <row r="29" spans="1:5" ht="15">
      <c r="A29">
        <v>2037</v>
      </c>
      <c r="B29">
        <v>0</v>
      </c>
      <c r="C29">
        <v>0</v>
      </c>
      <c r="E29">
        <f t="shared" si="0"/>
        <v>0</v>
      </c>
    </row>
    <row r="30" spans="1:5" ht="15">
      <c r="A30">
        <v>2038</v>
      </c>
      <c r="B30">
        <v>0</v>
      </c>
      <c r="C30">
        <v>0</v>
      </c>
      <c r="E30">
        <f t="shared" si="0"/>
        <v>0</v>
      </c>
    </row>
    <row r="31" spans="1:5" ht="15">
      <c r="A31">
        <v>2039</v>
      </c>
      <c r="B31">
        <v>0</v>
      </c>
      <c r="C31">
        <v>0</v>
      </c>
      <c r="E31">
        <f t="shared" si="0"/>
        <v>0</v>
      </c>
    </row>
    <row r="32" spans="1:5" ht="15">
      <c r="A32">
        <v>2040</v>
      </c>
      <c r="B32">
        <v>0</v>
      </c>
      <c r="C32">
        <v>1</v>
      </c>
      <c r="E32">
        <f t="shared" si="0"/>
        <v>0</v>
      </c>
    </row>
    <row r="33" spans="1:5" ht="15">
      <c r="A33">
        <v>2041</v>
      </c>
      <c r="B33">
        <v>0</v>
      </c>
      <c r="C33">
        <v>0</v>
      </c>
      <c r="E33">
        <f t="shared" si="0"/>
        <v>0</v>
      </c>
    </row>
    <row r="34" spans="1:5" ht="15">
      <c r="A34">
        <v>2042</v>
      </c>
      <c r="B34">
        <v>0</v>
      </c>
      <c r="C34">
        <v>0</v>
      </c>
      <c r="E34">
        <f t="shared" si="0"/>
        <v>0</v>
      </c>
    </row>
    <row r="35" spans="1:5" ht="15">
      <c r="A35">
        <v>2043</v>
      </c>
      <c r="B35">
        <v>0</v>
      </c>
      <c r="C35">
        <v>0</v>
      </c>
      <c r="E35">
        <f t="shared" si="0"/>
        <v>0</v>
      </c>
    </row>
    <row r="36" spans="1:5" ht="15">
      <c r="A36">
        <v>2044</v>
      </c>
      <c r="B36">
        <v>0</v>
      </c>
      <c r="C36">
        <v>1</v>
      </c>
      <c r="E36">
        <f t="shared" si="0"/>
        <v>0</v>
      </c>
    </row>
    <row r="37" spans="1:5" ht="15">
      <c r="A37">
        <v>2045</v>
      </c>
      <c r="B37">
        <v>0</v>
      </c>
      <c r="C37">
        <v>0</v>
      </c>
      <c r="E37">
        <f t="shared" si="0"/>
        <v>0</v>
      </c>
    </row>
    <row r="39" ht="15">
      <c r="G39" t="s">
        <v>9</v>
      </c>
    </row>
    <row r="40" spans="1:7" ht="15">
      <c r="A40">
        <f>YEAR(Калькулятор!H5+Калькулятор!H7)</f>
        <v>2021</v>
      </c>
      <c r="B40" s="5">
        <f>SUM(B3+B5+B6)</f>
        <v>0</v>
      </c>
      <c r="C40">
        <f>VLOOKUP(A40,A3:C10,3)</f>
        <v>0</v>
      </c>
      <c r="E40">
        <f>E3+E5+E6+E7+E9+E10+E11+E13+E14+E15+E17+E18+E19+E21+E22+E23+E25+E26+E27+E29+E30+E31+E33+E34+E35+E37</f>
        <v>60</v>
      </c>
      <c r="F40">
        <f>SUMIF(C3:C37,0,E3:E37)</f>
        <v>60</v>
      </c>
      <c r="G40">
        <f>day365-F40</f>
        <v>0</v>
      </c>
    </row>
    <row r="41" spans="2:7" ht="15">
      <c r="B41" s="5">
        <f>SUM(B4+B7)</f>
        <v>120</v>
      </c>
      <c r="E41">
        <f>E4+E8+E12+E16+E20+E24+E28+E32+E36</f>
        <v>60</v>
      </c>
      <c r="F41">
        <f>SUMIF(C3:C37,1,E3:E37)</f>
        <v>60</v>
      </c>
      <c r="G41">
        <f>day366-F41</f>
        <v>0</v>
      </c>
    </row>
    <row r="43" ht="15">
      <c r="E43" s="4"/>
    </row>
    <row r="45" ht="15">
      <c r="E45" s="4"/>
    </row>
  </sheetData>
  <sheetProtection password="CC7B" sheet="1"/>
  <conditionalFormatting sqref="G40:G41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Щербинина Анна Валентиновна</dc:creator>
  <cp:keywords/>
  <dc:description/>
  <cp:lastModifiedBy>Викалова Марина Анатольевна</cp:lastModifiedBy>
  <dcterms:created xsi:type="dcterms:W3CDTF">2011-07-12T08:07:59Z</dcterms:created>
  <dcterms:modified xsi:type="dcterms:W3CDTF">2020-10-08T08:58:05Z</dcterms:modified>
  <cp:category/>
  <cp:version/>
  <cp:contentType/>
  <cp:contentStatus/>
</cp:coreProperties>
</file>